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5" yWindow="420" windowWidth="18900" windowHeight="12120" activeTab="0"/>
  </bookViews>
  <sheets>
    <sheet name="Capital Programme" sheetId="1" r:id="rId1"/>
  </sheets>
  <definedNames>
    <definedName name="_xlnm.Print_Titles" localSheetId="0">'Capital Programme'!$1:$3</definedName>
  </definedNames>
  <calcPr fullCalcOnLoad="1"/>
</workbook>
</file>

<file path=xl/comments1.xml><?xml version="1.0" encoding="utf-8"?>
<comments xmlns="http://schemas.openxmlformats.org/spreadsheetml/2006/main">
  <authors>
    <author>mmolyneux</author>
  </authors>
  <commentList>
    <comment ref="H12" authorId="0">
      <text>
        <r>
          <rPr>
            <b/>
            <sz val="8"/>
            <rFont val="Tahoma"/>
            <family val="0"/>
          </rPr>
          <t>mmolyneux:</t>
        </r>
        <r>
          <rPr>
            <sz val="8"/>
            <rFont val="Tahoma"/>
            <family val="0"/>
          </rPr>
          <t xml:space="preserve">
PS to complete budget adjustment</t>
        </r>
      </text>
    </comment>
    <comment ref="H13" authorId="0">
      <text>
        <r>
          <rPr>
            <b/>
            <sz val="8"/>
            <rFont val="Tahoma"/>
            <family val="0"/>
          </rPr>
          <t>mmolyneux:</t>
        </r>
        <r>
          <rPr>
            <sz val="8"/>
            <rFont val="Tahoma"/>
            <family val="0"/>
          </rPr>
          <t xml:space="preserve">
PS to put adjustment in agresso</t>
        </r>
      </text>
    </comment>
    <comment ref="H107" authorId="0">
      <text>
        <r>
          <rPr>
            <b/>
            <sz val="8"/>
            <rFont val="Tahoma"/>
            <family val="0"/>
          </rPr>
          <t>mmolyneux:</t>
        </r>
        <r>
          <rPr>
            <sz val="8"/>
            <rFont val="Tahoma"/>
            <family val="0"/>
          </rPr>
          <t xml:space="preserve">
Cat is adjusting these budgets</t>
        </r>
      </text>
    </comment>
  </commentList>
</comments>
</file>

<file path=xl/sharedStrings.xml><?xml version="1.0" encoding="utf-8"?>
<sst xmlns="http://schemas.openxmlformats.org/spreadsheetml/2006/main" count="180" uniqueCount="169">
  <si>
    <t xml:space="preserve"> Capital Budget and Spend as at 31/03/2011</t>
  </si>
  <si>
    <t>Capital Scheme</t>
  </si>
  <si>
    <t>Budget 2010-11 Agresso</t>
  </si>
  <si>
    <t>Spend as at 31st March 11</t>
  </si>
  <si>
    <t>Variance to current budget</t>
  </si>
  <si>
    <t>Carry forward requested</t>
  </si>
  <si>
    <t xml:space="preserve">Comment </t>
  </si>
  <si>
    <t>Budget 2012 Agresso</t>
  </si>
  <si>
    <t>Budget 2013 Agresso</t>
  </si>
  <si>
    <t>Budget 2014 Agresso</t>
  </si>
  <si>
    <t>Budget 2015 Agresso</t>
  </si>
  <si>
    <t>A1500 Paradise Street - work of art</t>
  </si>
  <si>
    <t xml:space="preserve">BC:Developer Contribution - has not spend in 2010/11 but the scheme  is due to complete in 2011/12 </t>
  </si>
  <si>
    <t>F1323 Bridge Over Fiddlers Stream</t>
  </si>
  <si>
    <t>F6015 Slade Area Public Work of Art</t>
  </si>
  <si>
    <t>BC:Developer Contribution -  the scheme commence late but this will be spent in 2011/12</t>
  </si>
  <si>
    <t>F7004 Littlemore Village Hall - improvement of facilities</t>
  </si>
  <si>
    <t>M5002 Refurbishment of Bonn Square</t>
  </si>
  <si>
    <t>BC: I have been told that the scheme has been competed however, there is still a small amount of internal recharges has not been paid</t>
  </si>
  <si>
    <t>M5014 West End Partnership (Growth Points Grant)</t>
  </si>
  <si>
    <t>BC: the scheme is a continuous  project and funded from an external grant so, any under spend will be carried forward to 2011/12 as in previous years</t>
  </si>
  <si>
    <t>M5016 Housing Delivery (Funded via New Growth Points)</t>
  </si>
  <si>
    <t>BC:  this is 2009/10 under spend grant and recent review of eligible capital expenditure definition has let to substantial carry forward. In 2011/12  will ensure expenditure on actual housing delivery.</t>
  </si>
  <si>
    <t>S11 City Development Total</t>
  </si>
  <si>
    <t>E3511 Renovation Grants</t>
  </si>
  <si>
    <t>Grant refunds exceeded expenditure</t>
  </si>
  <si>
    <t>E3521 Disabled Facilities Grants</t>
  </si>
  <si>
    <t>09/10 cfwd already slipped into 11/12 (£28,192) - addditional funding (£55k already received to further add to 11/12 budget</t>
  </si>
  <si>
    <t>S12 Environmental Development Total</t>
  </si>
  <si>
    <t>F5008 West Oxford Cylce Route</t>
  </si>
  <si>
    <t>BC:Developer Contribution - Invoice received  after the year end and this has now been paid in 2011/12</t>
  </si>
  <si>
    <t>F5010 Marsh Lane to Stockleys Rd cycle link</t>
  </si>
  <si>
    <t>BC:Developer Contribution - the scheme has commenced late and this will be completed in 2011/12</t>
  </si>
  <si>
    <t>F5011 Barton Cycle Link</t>
  </si>
  <si>
    <t>F6012 Wood Farm Community Centre - provision or enhancement of facilities</t>
  </si>
  <si>
    <t>F6013 Bullingdon Community Centre - provision or enhancement of facilities</t>
  </si>
  <si>
    <t>BC:Developer Contribution - on going scheme and this will be spent in 2011/12</t>
  </si>
  <si>
    <t>G3013 Diamond Place car park footpath extension</t>
  </si>
  <si>
    <t>JG: I was told that this project was completed back in October and have been accruing for the invoice since then. I was expecting Property to have paid the invoice at the end of the year.</t>
  </si>
  <si>
    <t>G3014 East Oxford Community Association Improvements</t>
  </si>
  <si>
    <t>JG: I was requested to move an additional £2550 from revenue but forgot to add this to the total to be slipped into 11/12.  The reason for the slippage is that the specifications for the project are still being agreed</t>
  </si>
  <si>
    <t>G4006 Florence Park CC Kitchen</t>
  </si>
  <si>
    <t>JG: received confirmation on 10/03/11 that one item for this project (notice board) is outstanding and won't be completed until early 11/12  The £1400 needs slipping into 11/12.  What I appear to have done is slipped £1400 from G6010 instead of G4006.</t>
  </si>
  <si>
    <t>G6010 Mount Place Square Refurbishment</t>
  </si>
  <si>
    <t>JG: slipped the £1400 from the wrong code.  Should have been from G4006.  Therefore the variance should be £2801, I was informed on the 10th March that this would not be fully completed and the underspend would need slipping.</t>
  </si>
  <si>
    <t>G6012 South Oxford Community Centre Main Hall Replacement</t>
  </si>
  <si>
    <t>JG: I was informed by JMB on 22nd March that this project would be finished by the end of the year.  An AJ was input into the system so I am assuming that this is the final amount.</t>
  </si>
  <si>
    <t>M5012 Rose Hill Redevelopment</t>
  </si>
  <si>
    <t>JG: This project has been going on for a number of years and each year the spend has been accrued for to offset it against the expected income.  However this treatment is incorrect.  Any income should not show in this line.  The project has now been invoiced for and the capital element of the receipt is in the funding area.</t>
  </si>
  <si>
    <t>M5015 Old Fire Station</t>
  </si>
  <si>
    <t xml:space="preserve">JG:  There have been a number of delays to this project. </t>
  </si>
  <si>
    <t>S13 Community Housing &amp; Development Total</t>
  </si>
  <si>
    <t>A4800 Barton Pool</t>
  </si>
  <si>
    <t>Over spend netted off under spend from A4800 to A4809 which leaves £267,638 under spend, request to carry forward to 2011/12</t>
  </si>
  <si>
    <t>A4801 BBL Pool</t>
  </si>
  <si>
    <t>spend from A4800 to</t>
  </si>
  <si>
    <t>A4802 BBL LC</t>
  </si>
  <si>
    <t>A4809 which leaves £267,638</t>
  </si>
  <si>
    <t>A4803 Ferry LC</t>
  </si>
  <si>
    <t>under spend, request</t>
  </si>
  <si>
    <t>A4804 Hinksey Pool</t>
  </si>
  <si>
    <t>to carry forward to</t>
  </si>
  <si>
    <t>A4805 Temple Cowley Pool</t>
  </si>
  <si>
    <t>2011/12</t>
  </si>
  <si>
    <t>A4806 Ice Rink</t>
  </si>
  <si>
    <t>A4807 Barton Pool Improvements</t>
  </si>
  <si>
    <t>A4808 Blackbird Leys LC Improvements</t>
  </si>
  <si>
    <t>A4809 Ferry Sports Centre Improvements</t>
  </si>
  <si>
    <t>B0012 BBL CC - wiring Improvements</t>
  </si>
  <si>
    <t>BC: due to delay of scheme this amount is requested be carry forward to 2011/12</t>
  </si>
  <si>
    <t>B0014 South oxford CC - replacement rainwater goods</t>
  </si>
  <si>
    <t>B0015 South Oxford CC - Roof refurbishments</t>
  </si>
  <si>
    <t>BC: £7,006 request to carry forward to 2011/12</t>
  </si>
  <si>
    <t>B0022 DDA East Oxford Community Centre Lift</t>
  </si>
  <si>
    <t>B1001 Blackwells Music Shop repairs</t>
  </si>
  <si>
    <t>B1002 -Town Hall PA system upgrades</t>
  </si>
  <si>
    <t>B1003 - Town Hall pigeon proofing</t>
  </si>
  <si>
    <t>B1004 - Covered Market repairs/upgrading</t>
  </si>
  <si>
    <t>B8347 South Oxon Comm. Centre - install new lift 04/05</t>
  </si>
  <si>
    <t>B9202 Parks properties (H&amp;S works</t>
  </si>
  <si>
    <t>B9203 Community Centres - Water Bylaws and Legionella</t>
  </si>
  <si>
    <t>BC: pay £18,500 for B9021 then the balance of £ 11,500 request to carry forward to 2011/12</t>
  </si>
  <si>
    <t>B9207 Northway Centre Demolition</t>
  </si>
  <si>
    <t xml:space="preserve">BC: the scheme is a continuous  project so, any under spend will be carried forward to 2011/12 </t>
  </si>
  <si>
    <t>F1103 Beenhams, Railway Lane - Affordable Housing Scheme</t>
  </si>
  <si>
    <t>Q2000 Offices for the Future</t>
  </si>
  <si>
    <t>Carry forward overspend to fund by 11/12 budget</t>
  </si>
  <si>
    <t>Z7500 Building Improvements (General Fund)</t>
  </si>
  <si>
    <t>Budget to be increased by £82k to match approved budget agreed at council - then this is to be used to fund any overspends in A4800-A4806.</t>
  </si>
  <si>
    <t>Z7506 Building Improvements (GF Leisure)</t>
  </si>
  <si>
    <t>S14 Corporate Assets Total</t>
  </si>
  <si>
    <t>C3041 New server for telephone system</t>
  </si>
  <si>
    <t>c-fwd to 11/12</t>
  </si>
  <si>
    <t>S21 Customer Services Total</t>
  </si>
  <si>
    <t>A1300 Playground Refurbishment</t>
  </si>
  <si>
    <t>schemes delayed into 11-12. Due to small budget set in 11-12, carryfwd of any underspend required.</t>
  </si>
  <si>
    <t>A1301 Play Barton</t>
  </si>
  <si>
    <t>Scheme delayed due to funding uncertainty (Playbuilder grant initially pulled by central govt - then re-instated)</t>
  </si>
  <si>
    <t>A2808 Replacement Sports Facilities - Cowley Marsh</t>
  </si>
  <si>
    <t>BC:Developer Contribution - waiting a final invoice and this will be spent in 2011/12</t>
  </si>
  <si>
    <t>A3124 Barton Village Pavillion</t>
  </si>
  <si>
    <t>A4810 New Build Competion Pool</t>
  </si>
  <si>
    <t>Exp of £562k to be transferred from Revenue - any underspend to needed in 11/12 for final project tender stage expenditure</t>
  </si>
  <si>
    <t>F6001 Ferry Centre - provision or enhancement of  facilities</t>
  </si>
  <si>
    <t>F6003 Barton Pool - Provision of indoor sports facilities</t>
  </si>
  <si>
    <t>F6004 St Christophers Place - enhancement of play area</t>
  </si>
  <si>
    <t>F6005 Barracks lane Allotments - enhancement of facilities</t>
  </si>
  <si>
    <t>F6009 Town Furze Allotments - enhancement of facilities</t>
  </si>
  <si>
    <t>F6010 Dene Road Play Area - enhancement of facilities at dene road or bullingdon</t>
  </si>
  <si>
    <t>Z3010 Rosehill/IffleY Play Sites</t>
  </si>
  <si>
    <t>Linked to £37k Revenue budget in Parks which is part of a larger Rose Hill.scheme in Comm Housing (F6014)</t>
  </si>
  <si>
    <t>Z8009 Bury Knowle Park - Improvements</t>
  </si>
  <si>
    <t>S22 City Leisure Total</t>
  </si>
  <si>
    <t>A1217 Aristotle Lane Improvements</t>
  </si>
  <si>
    <t>F6011 Meadow Lane - improvements to recreational facilities</t>
  </si>
  <si>
    <t>R0005 MT Vehicles/Plant Replacement Prog.</t>
  </si>
  <si>
    <t>Undelivered vehicles and replacement programme carry over</t>
  </si>
  <si>
    <t>T2265 Purchase of blue domestic bins</t>
  </si>
  <si>
    <t>No carry forward required</t>
  </si>
  <si>
    <t>S23 City Works Total</t>
  </si>
  <si>
    <t>C3039 ICT Infrastructure</t>
  </si>
  <si>
    <t>S31 Business Transformation Total</t>
  </si>
  <si>
    <t>GF Total</t>
  </si>
  <si>
    <t>N6380 Windows 05/06</t>
  </si>
  <si>
    <t>N6384 Foresters Towers</t>
  </si>
  <si>
    <t>to fund future work programme</t>
  </si>
  <si>
    <t>N6385 Adaptations for disabled</t>
  </si>
  <si>
    <t>N6386 Structural</t>
  </si>
  <si>
    <t>N6387 Controlled Entry</t>
  </si>
  <si>
    <t xml:space="preserve">Delayed start on the scheme </t>
  </si>
  <si>
    <t>N6388 Major Voids</t>
  </si>
  <si>
    <t>N6389 Damp-proof works (K&amp;B)</t>
  </si>
  <si>
    <t>N6390 Kitchens &amp; Bathrooms</t>
  </si>
  <si>
    <t>Decent homes schemes, to fund future overspends in these schemes</t>
  </si>
  <si>
    <t>N6391 Heating</t>
  </si>
  <si>
    <t>N6392 Roofing</t>
  </si>
  <si>
    <t>N6393 External Doors</t>
  </si>
  <si>
    <t>N6394 Windows</t>
  </si>
  <si>
    <t>N6395 Electrics</t>
  </si>
  <si>
    <t>N6396 Sheltered Blk, George Moore</t>
  </si>
  <si>
    <t>N6426 BISF´s</t>
  </si>
  <si>
    <t>N6427 Shops</t>
  </si>
  <si>
    <t>N6430 Evenlode tower</t>
  </si>
  <si>
    <t>N6431 Windrush Tower</t>
  </si>
  <si>
    <t>N6432 Plowman Tower</t>
  </si>
  <si>
    <t>N7006 Northbrook House - Refurbishment</t>
  </si>
  <si>
    <t>N7010 Headley House - Refurbishment</t>
  </si>
  <si>
    <t>N7011 Cardinal House - Refurbishment</t>
  </si>
  <si>
    <t>N7012 Grantham House - Refurbishment</t>
  </si>
  <si>
    <t>N7013 Bradlands House - Refurbishment</t>
  </si>
  <si>
    <t>N7015 Knights House - Refurbishment</t>
  </si>
  <si>
    <t>N7017 Aireys</t>
  </si>
  <si>
    <t>N7019 Lambourn Road</t>
  </si>
  <si>
    <t>Housing Revenue Account</t>
  </si>
  <si>
    <t>Grand Total</t>
  </si>
  <si>
    <t>Financing - General Fund</t>
  </si>
  <si>
    <t>Government Funding</t>
  </si>
  <si>
    <t>Capital Receipts</t>
  </si>
  <si>
    <t>Prudential Borrowing</t>
  </si>
  <si>
    <t>Total General Fund Financing</t>
  </si>
  <si>
    <t>Financing - HRA</t>
  </si>
  <si>
    <t>MRA</t>
  </si>
  <si>
    <t>Grant re Lambourne Rd/Cardinal House</t>
  </si>
  <si>
    <t>Capital receipts</t>
  </si>
  <si>
    <t>Decent Homes Reserve</t>
  </si>
  <si>
    <t>Total HRA Financing</t>
  </si>
  <si>
    <t>Total Financing</t>
  </si>
  <si>
    <t>Developer contributions</t>
  </si>
  <si>
    <t>Direct Revenue Funding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</si>
</sst>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Red]\(#,##0\)"/>
    <numFmt numFmtId="166" formatCode="#,##0_ ;[Red]\-#,##0\ "/>
    <numFmt numFmtId="167" formatCode="#,##0.00_ ;[Red]\-#,##0.00\ "/>
  </numFmts>
  <fonts count="7">
    <font>
      <sz val="10"/>
      <name val="Arial"/>
      <family val="0"/>
    </font>
    <font>
      <b/>
      <sz val="12"/>
      <name val="Arial"/>
      <family val="2"/>
    </font>
    <font>
      <b/>
      <sz val="10"/>
      <name val="Arial"/>
      <family val="2"/>
    </font>
    <font>
      <b/>
      <sz val="8"/>
      <name val="Tahoma"/>
      <family val="0"/>
    </font>
    <font>
      <sz val="8"/>
      <name val="Tahoma"/>
      <family val="0"/>
    </font>
    <font>
      <sz val="8"/>
      <name val="Arial"/>
      <family val="0"/>
    </font>
    <font>
      <b/>
      <sz val="8"/>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9">
    <border>
      <left/>
      <right/>
      <top/>
      <bottom/>
      <diagonal/>
    </border>
    <border>
      <left style="thin">
        <color indexed="8"/>
      </left>
      <right>
        <color indexed="63"/>
      </right>
      <top style="thin"/>
      <bottom style="thin"/>
    </border>
    <border>
      <left>
        <color indexed="63"/>
      </left>
      <right>
        <color indexed="63"/>
      </right>
      <top style="thin"/>
      <bottom style="thin"/>
    </border>
    <border>
      <left style="thin">
        <color indexed="8"/>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color indexed="8"/>
      </left>
      <right>
        <color indexed="63"/>
      </right>
      <top style="thin">
        <color indexed="8"/>
      </top>
      <bottom>
        <color indexed="63"/>
      </bottom>
    </border>
    <border>
      <left>
        <color indexed="63"/>
      </left>
      <right>
        <color indexed="63"/>
      </right>
      <top>
        <color indexed="63"/>
      </top>
      <bottom style="double"/>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Fill="1" applyBorder="1" applyAlignment="1">
      <alignment/>
    </xf>
    <xf numFmtId="0" fontId="0" fillId="0" borderId="0" xfId="0" applyAlignment="1">
      <alignment horizontal="left" vertical="center" wrapText="1"/>
    </xf>
    <xf numFmtId="0" fontId="0" fillId="0" borderId="0" xfId="0" applyFill="1" applyBorder="1" applyAlignment="1">
      <alignment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0" borderId="0" xfId="0" applyFont="1" applyAlignment="1">
      <alignment horizontal="center" vertical="center" wrapText="1"/>
    </xf>
    <xf numFmtId="0" fontId="0" fillId="0" borderId="3" xfId="0" applyBorder="1" applyAlignment="1">
      <alignment/>
    </xf>
    <xf numFmtId="164" fontId="0" fillId="0" borderId="0" xfId="0" applyNumberFormat="1" applyBorder="1" applyAlignment="1">
      <alignment wrapText="1"/>
    </xf>
    <xf numFmtId="165" fontId="0" fillId="0" borderId="0" xfId="0" applyNumberFormat="1" applyBorder="1" applyAlignment="1">
      <alignment wrapText="1"/>
    </xf>
    <xf numFmtId="165" fontId="0" fillId="0" borderId="0" xfId="0" applyNumberFormat="1" applyFill="1" applyBorder="1" applyAlignment="1">
      <alignment wrapText="1"/>
    </xf>
    <xf numFmtId="165" fontId="0" fillId="0" borderId="0" xfId="0" applyNumberFormat="1" applyBorder="1" applyAlignment="1">
      <alignment horizontal="left" vertical="center" wrapText="1"/>
    </xf>
    <xf numFmtId="164" fontId="0" fillId="0" borderId="0" xfId="0" applyNumberFormat="1" applyAlignment="1">
      <alignment wrapText="1"/>
    </xf>
    <xf numFmtId="0" fontId="0" fillId="0" borderId="3" xfId="0" applyFill="1" applyBorder="1" applyAlignment="1">
      <alignment/>
    </xf>
    <xf numFmtId="164" fontId="0" fillId="0" borderId="0" xfId="0" applyNumberFormat="1" applyFill="1" applyAlignment="1">
      <alignment wrapText="1"/>
    </xf>
    <xf numFmtId="0" fontId="0" fillId="0" borderId="0" xfId="0" applyFill="1" applyAlignment="1">
      <alignment wrapText="1"/>
    </xf>
    <xf numFmtId="0" fontId="2" fillId="3" borderId="4" xfId="0" applyFont="1" applyFill="1" applyBorder="1" applyAlignment="1">
      <alignment wrapText="1"/>
    </xf>
    <xf numFmtId="165" fontId="2" fillId="3" borderId="5" xfId="0" applyNumberFormat="1" applyFont="1" applyFill="1" applyBorder="1" applyAlignment="1">
      <alignment wrapText="1"/>
    </xf>
    <xf numFmtId="165" fontId="2" fillId="0" borderId="0" xfId="0" applyNumberFormat="1" applyFont="1" applyFill="1" applyBorder="1" applyAlignment="1">
      <alignment wrapText="1"/>
    </xf>
    <xf numFmtId="165" fontId="2" fillId="3" borderId="5" xfId="0" applyNumberFormat="1" applyFont="1" applyFill="1" applyBorder="1" applyAlignment="1">
      <alignment horizontal="left" vertical="center" wrapText="1"/>
    </xf>
    <xf numFmtId="0" fontId="2" fillId="0" borderId="0" xfId="0" applyFont="1" applyAlignment="1">
      <alignment wrapText="1"/>
    </xf>
    <xf numFmtId="0" fontId="0" fillId="0" borderId="6" xfId="0" applyBorder="1" applyAlignment="1">
      <alignment/>
    </xf>
    <xf numFmtId="166" fontId="0" fillId="0" borderId="0" xfId="0" applyNumberFormat="1" applyAlignment="1">
      <alignment/>
    </xf>
    <xf numFmtId="166" fontId="0" fillId="0" borderId="0" xfId="0" applyNumberFormat="1" applyBorder="1" applyAlignment="1">
      <alignment/>
    </xf>
    <xf numFmtId="165" fontId="0" fillId="0" borderId="0" xfId="0" applyNumberFormat="1" applyBorder="1" applyAlignment="1">
      <alignment horizontal="center" vertical="center" wrapText="1"/>
    </xf>
    <xf numFmtId="167" fontId="0" fillId="0" borderId="0" xfId="0" applyNumberFormat="1" applyBorder="1" applyAlignment="1">
      <alignment/>
    </xf>
    <xf numFmtId="49" fontId="0" fillId="0" borderId="0" xfId="0" applyNumberFormat="1" applyBorder="1" applyAlignment="1">
      <alignment wrapText="1"/>
    </xf>
    <xf numFmtId="0" fontId="2" fillId="3" borderId="7" xfId="0" applyFont="1" applyFill="1" applyBorder="1" applyAlignment="1">
      <alignment wrapText="1"/>
    </xf>
    <xf numFmtId="165" fontId="2" fillId="3" borderId="7" xfId="0" applyNumberFormat="1" applyFont="1" applyFill="1" applyBorder="1" applyAlignment="1">
      <alignment wrapText="1"/>
    </xf>
    <xf numFmtId="165" fontId="2" fillId="3" borderId="7" xfId="0" applyNumberFormat="1" applyFont="1" applyFill="1" applyBorder="1" applyAlignment="1">
      <alignment horizontal="left" vertical="center" wrapText="1"/>
    </xf>
    <xf numFmtId="165" fontId="0" fillId="0" borderId="0" xfId="0" applyNumberFormat="1" applyAlignment="1">
      <alignment wrapText="1"/>
    </xf>
    <xf numFmtId="165" fontId="0" fillId="0" borderId="0" xfId="0" applyNumberFormat="1" applyAlignment="1">
      <alignment horizontal="left" vertical="center" wrapText="1"/>
    </xf>
    <xf numFmtId="0" fontId="2" fillId="3" borderId="8" xfId="0" applyFont="1" applyFill="1" applyBorder="1" applyAlignment="1">
      <alignment/>
    </xf>
    <xf numFmtId="165" fontId="2" fillId="3" borderId="2" xfId="0" applyNumberFormat="1" applyFont="1" applyFill="1" applyBorder="1" applyAlignment="1">
      <alignment/>
    </xf>
    <xf numFmtId="165" fontId="2" fillId="3" borderId="2" xfId="0" applyNumberFormat="1" applyFont="1" applyFill="1" applyBorder="1" applyAlignment="1">
      <alignment horizontal="left" vertical="center" wrapText="1"/>
    </xf>
    <xf numFmtId="3" fontId="0" fillId="0" borderId="0" xfId="0" applyNumberFormat="1" applyAlignment="1">
      <alignment wrapText="1"/>
    </xf>
    <xf numFmtId="0" fontId="2" fillId="3" borderId="0" xfId="0" applyFont="1" applyFill="1" applyAlignment="1">
      <alignment wrapText="1"/>
    </xf>
    <xf numFmtId="165" fontId="0" fillId="0" borderId="0" xfId="0" applyNumberFormat="1" applyFill="1" applyAlignment="1">
      <alignment wrapText="1"/>
    </xf>
    <xf numFmtId="165" fontId="2" fillId="3" borderId="0" xfId="0" applyNumberFormat="1"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27</xdr:row>
      <xdr:rowOff>66675</xdr:rowOff>
    </xdr:from>
    <xdr:to>
      <xdr:col>5</xdr:col>
      <xdr:colOff>152400</xdr:colOff>
      <xdr:row>36</xdr:row>
      <xdr:rowOff>123825</xdr:rowOff>
    </xdr:to>
    <xdr:sp>
      <xdr:nvSpPr>
        <xdr:cNvPr id="1" name="AutoShape 1"/>
        <xdr:cNvSpPr>
          <a:spLocks/>
        </xdr:cNvSpPr>
      </xdr:nvSpPr>
      <xdr:spPr>
        <a:xfrm>
          <a:off x="8096250" y="6000750"/>
          <a:ext cx="0" cy="1543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1"/>
  <sheetViews>
    <sheetView tabSelected="1" workbookViewId="0" topLeftCell="A1">
      <selection activeCell="A130" sqref="A130"/>
    </sheetView>
  </sheetViews>
  <sheetFormatPr defaultColWidth="9.140625" defaultRowHeight="12.75" outlineLevelRow="1"/>
  <cols>
    <col min="1" max="1" width="62.00390625" style="2" customWidth="1"/>
    <col min="2" max="5" width="14.8515625" style="2" customWidth="1"/>
    <col min="6" max="6" width="40.00390625" style="4" hidden="1" customWidth="1"/>
    <col min="7" max="7" width="2.28125" style="5" hidden="1" customWidth="1"/>
    <col min="8" max="8" width="13.8515625" style="2" hidden="1" customWidth="1"/>
    <col min="9" max="11" width="12.421875" style="2" hidden="1" customWidth="1"/>
    <col min="12" max="12" width="2.7109375" style="2" customWidth="1"/>
    <col min="13" max="16384" width="44.421875" style="2" customWidth="1"/>
  </cols>
  <sheetData>
    <row r="1" spans="1:11" ht="15.75">
      <c r="A1" s="1" t="s">
        <v>0</v>
      </c>
      <c r="B1"/>
      <c r="C1"/>
      <c r="D1"/>
      <c r="E1"/>
      <c r="G1" s="3"/>
      <c r="H1"/>
      <c r="I1"/>
      <c r="J1"/>
      <c r="K1"/>
    </row>
    <row r="2" ht="12.75"/>
    <row r="3" spans="1:11" s="11" customFormat="1" ht="38.25">
      <c r="A3" s="6" t="s">
        <v>1</v>
      </c>
      <c r="B3" s="6" t="s">
        <v>2</v>
      </c>
      <c r="C3" s="8" t="s">
        <v>3</v>
      </c>
      <c r="D3" s="8" t="s">
        <v>4</v>
      </c>
      <c r="E3" s="8" t="s">
        <v>5</v>
      </c>
      <c r="F3" s="9" t="s">
        <v>6</v>
      </c>
      <c r="G3" s="7"/>
      <c r="H3" s="10" t="s">
        <v>7</v>
      </c>
      <c r="I3" s="10" t="s">
        <v>8</v>
      </c>
      <c r="J3" s="10" t="s">
        <v>9</v>
      </c>
      <c r="K3" s="10" t="s">
        <v>10</v>
      </c>
    </row>
    <row r="4" spans="1:12" ht="38.25" outlineLevel="1">
      <c r="A4" s="12" t="s">
        <v>11</v>
      </c>
      <c r="B4" s="14">
        <v>661</v>
      </c>
      <c r="C4" s="14">
        <v>0</v>
      </c>
      <c r="D4" s="14">
        <f aca="true" t="shared" si="0" ref="D4:D10">C4-B4</f>
        <v>-661</v>
      </c>
      <c r="E4" s="14">
        <v>661</v>
      </c>
      <c r="F4" s="16" t="s">
        <v>12</v>
      </c>
      <c r="G4" s="15"/>
      <c r="H4" s="14">
        <v>0</v>
      </c>
      <c r="I4" s="14">
        <v>0</v>
      </c>
      <c r="J4" s="14">
        <v>0</v>
      </c>
      <c r="K4" s="14">
        <v>0</v>
      </c>
      <c r="L4" s="17"/>
    </row>
    <row r="5" spans="1:12" ht="12.75" outlineLevel="1">
      <c r="A5" s="12" t="s">
        <v>13</v>
      </c>
      <c r="B5" s="14">
        <v>2855</v>
      </c>
      <c r="C5" s="14">
        <v>2855.38</v>
      </c>
      <c r="D5" s="14">
        <f t="shared" si="0"/>
        <v>0.38000000000010914</v>
      </c>
      <c r="E5" s="14">
        <v>-0.38000000000010914</v>
      </c>
      <c r="F5" s="16"/>
      <c r="G5" s="15"/>
      <c r="H5" s="14">
        <v>56057</v>
      </c>
      <c r="I5" s="14">
        <v>0</v>
      </c>
      <c r="J5" s="14">
        <v>0</v>
      </c>
      <c r="K5" s="14">
        <v>0</v>
      </c>
      <c r="L5" s="17"/>
    </row>
    <row r="6" spans="1:12" ht="14.25" customHeight="1" outlineLevel="1">
      <c r="A6" s="12" t="s">
        <v>14</v>
      </c>
      <c r="B6" s="14">
        <v>6743</v>
      </c>
      <c r="C6" s="14">
        <v>750</v>
      </c>
      <c r="D6" s="14">
        <f t="shared" si="0"/>
        <v>-5993</v>
      </c>
      <c r="E6" s="14">
        <v>5993</v>
      </c>
      <c r="F6" s="16" t="s">
        <v>15</v>
      </c>
      <c r="G6" s="15"/>
      <c r="H6" s="14">
        <v>0</v>
      </c>
      <c r="I6" s="14">
        <v>0</v>
      </c>
      <c r="J6" s="14">
        <v>0</v>
      </c>
      <c r="K6" s="14">
        <v>0</v>
      </c>
      <c r="L6" s="17"/>
    </row>
    <row r="7" spans="1:12" ht="12.75" outlineLevel="1">
      <c r="A7" s="12" t="s">
        <v>16</v>
      </c>
      <c r="B7" s="14">
        <v>10000</v>
      </c>
      <c r="C7" s="14">
        <v>10000</v>
      </c>
      <c r="D7" s="14">
        <f t="shared" si="0"/>
        <v>0</v>
      </c>
      <c r="E7" s="14">
        <v>0</v>
      </c>
      <c r="F7" s="16"/>
      <c r="G7" s="15"/>
      <c r="H7" s="14">
        <v>0</v>
      </c>
      <c r="I7" s="14">
        <v>0</v>
      </c>
      <c r="J7" s="14">
        <v>0</v>
      </c>
      <c r="K7" s="14">
        <v>0</v>
      </c>
      <c r="L7" s="17"/>
    </row>
    <row r="8" spans="1:12" s="20" customFormat="1" ht="17.25" customHeight="1" outlineLevel="1">
      <c r="A8" s="18" t="s">
        <v>17</v>
      </c>
      <c r="B8" s="14">
        <v>8035</v>
      </c>
      <c r="C8" s="14">
        <v>7175.76</v>
      </c>
      <c r="D8" s="14">
        <f t="shared" si="0"/>
        <v>-859.2399999999998</v>
      </c>
      <c r="E8" s="14">
        <v>859</v>
      </c>
      <c r="F8" s="16" t="s">
        <v>18</v>
      </c>
      <c r="G8" s="15"/>
      <c r="H8" s="14">
        <v>0</v>
      </c>
      <c r="I8" s="14">
        <v>0</v>
      </c>
      <c r="J8" s="14">
        <v>0</v>
      </c>
      <c r="K8" s="14">
        <v>0</v>
      </c>
      <c r="L8" s="19"/>
    </row>
    <row r="9" spans="1:12" ht="14.25" customHeight="1" outlineLevel="1">
      <c r="A9" s="12" t="s">
        <v>19</v>
      </c>
      <c r="B9" s="14">
        <v>252203</v>
      </c>
      <c r="C9" s="14">
        <v>125111.55</v>
      </c>
      <c r="D9" s="14">
        <f t="shared" si="0"/>
        <v>-127091.45</v>
      </c>
      <c r="E9" s="14">
        <v>127091</v>
      </c>
      <c r="F9" s="16" t="s">
        <v>20</v>
      </c>
      <c r="G9" s="15"/>
      <c r="H9" s="14">
        <v>770000</v>
      </c>
      <c r="I9" s="14">
        <v>0</v>
      </c>
      <c r="J9" s="14">
        <v>0</v>
      </c>
      <c r="K9" s="14">
        <v>0</v>
      </c>
      <c r="L9" s="17"/>
    </row>
    <row r="10" spans="1:12" ht="15.75" customHeight="1" outlineLevel="1" thickBot="1">
      <c r="A10" s="12" t="s">
        <v>21</v>
      </c>
      <c r="B10" s="14">
        <v>184671</v>
      </c>
      <c r="C10" s="14">
        <v>0</v>
      </c>
      <c r="D10" s="14">
        <f t="shared" si="0"/>
        <v>-184671</v>
      </c>
      <c r="E10" s="14">
        <v>184671</v>
      </c>
      <c r="F10" s="16" t="s">
        <v>22</v>
      </c>
      <c r="G10" s="15"/>
      <c r="H10" s="14">
        <v>0</v>
      </c>
      <c r="I10" s="14">
        <v>0</v>
      </c>
      <c r="J10" s="14">
        <v>0</v>
      </c>
      <c r="K10" s="14">
        <v>0</v>
      </c>
      <c r="L10" s="17"/>
    </row>
    <row r="11" spans="1:12" s="25" customFormat="1" ht="13.5" thickBot="1">
      <c r="A11" s="21" t="s">
        <v>23</v>
      </c>
      <c r="B11" s="22">
        <f>SUM(B4:B10)</f>
        <v>465168</v>
      </c>
      <c r="C11" s="22">
        <f>SUM(C4:C10)</f>
        <v>145892.69</v>
      </c>
      <c r="D11" s="22">
        <f>SUM(D4:D10)</f>
        <v>-319275.31</v>
      </c>
      <c r="E11" s="22">
        <f>SUM(E4:E10)</f>
        <v>319274.62</v>
      </c>
      <c r="F11" s="24"/>
      <c r="G11" s="23"/>
      <c r="H11" s="22">
        <f>SUM(H4:H10)</f>
        <v>826057</v>
      </c>
      <c r="I11" s="22">
        <f>SUM(I4:I10)</f>
        <v>0</v>
      </c>
      <c r="J11" s="22">
        <f>SUM(J4:J10)</f>
        <v>0</v>
      </c>
      <c r="K11" s="22">
        <f>SUM(K4:K10)</f>
        <v>0</v>
      </c>
      <c r="L11" s="17"/>
    </row>
    <row r="12" spans="1:12" ht="12.75" outlineLevel="1">
      <c r="A12" s="12" t="s">
        <v>24</v>
      </c>
      <c r="B12" s="14">
        <v>30000</v>
      </c>
      <c r="C12" s="14">
        <v>-4448.91</v>
      </c>
      <c r="D12" s="14">
        <f>C12-B12</f>
        <v>-34448.91</v>
      </c>
      <c r="E12" s="14">
        <v>34449</v>
      </c>
      <c r="F12" s="16" t="s">
        <v>25</v>
      </c>
      <c r="G12" s="15"/>
      <c r="H12" s="14">
        <f>93379-43379</f>
        <v>50000</v>
      </c>
      <c r="I12" s="14">
        <v>50000</v>
      </c>
      <c r="J12" s="14">
        <v>50000</v>
      </c>
      <c r="K12" s="14">
        <v>50000</v>
      </c>
      <c r="L12" s="17"/>
    </row>
    <row r="13" spans="1:12" ht="15.75" customHeight="1" outlineLevel="1" thickBot="1">
      <c r="A13" s="12" t="s">
        <v>26</v>
      </c>
      <c r="B13" s="14">
        <v>695000</v>
      </c>
      <c r="C13" s="14">
        <v>646530.15</v>
      </c>
      <c r="D13" s="14">
        <f>C13-B13</f>
        <v>-48469.84999999998</v>
      </c>
      <c r="E13" s="14">
        <v>0</v>
      </c>
      <c r="F13" s="16" t="s">
        <v>27</v>
      </c>
      <c r="G13" s="15"/>
      <c r="H13" s="14">
        <f>723192-28192</f>
        <v>695000</v>
      </c>
      <c r="I13" s="14">
        <v>640000</v>
      </c>
      <c r="J13" s="14">
        <v>640000</v>
      </c>
      <c r="K13" s="14">
        <v>640000</v>
      </c>
      <c r="L13" s="17"/>
    </row>
    <row r="14" spans="1:12" s="25" customFormat="1" ht="13.5" thickBot="1">
      <c r="A14" s="21" t="s">
        <v>28</v>
      </c>
      <c r="B14" s="22">
        <f>SUM(B12:B13)</f>
        <v>725000</v>
      </c>
      <c r="C14" s="22">
        <f>SUM(C12:C13)</f>
        <v>642081.24</v>
      </c>
      <c r="D14" s="22">
        <f>SUM(D12:D13)</f>
        <v>-82918.75999999998</v>
      </c>
      <c r="E14" s="22">
        <f>SUM(E12:E13)</f>
        <v>34449</v>
      </c>
      <c r="F14" s="24"/>
      <c r="G14" s="23"/>
      <c r="H14" s="22">
        <f>SUM(H12:H13)</f>
        <v>745000</v>
      </c>
      <c r="I14" s="22">
        <f>SUM(I12:I13)</f>
        <v>690000</v>
      </c>
      <c r="J14" s="22">
        <f>SUM(J12:J13)</f>
        <v>690000</v>
      </c>
      <c r="K14" s="22">
        <f>SUM(K12:K13)</f>
        <v>690000</v>
      </c>
      <c r="L14" s="17"/>
    </row>
    <row r="15" spans="1:12" ht="18" customHeight="1" outlineLevel="1">
      <c r="A15" s="12" t="s">
        <v>29</v>
      </c>
      <c r="B15" s="14">
        <v>16152</v>
      </c>
      <c r="C15" s="14">
        <v>15998.15</v>
      </c>
      <c r="D15" s="14">
        <f aca="true" t="shared" si="1" ref="D15:D26">C15-B15</f>
        <v>-153.85000000000036</v>
      </c>
      <c r="E15" s="14">
        <v>154</v>
      </c>
      <c r="F15" s="16" t="s">
        <v>30</v>
      </c>
      <c r="G15" s="15"/>
      <c r="H15" s="14">
        <v>0</v>
      </c>
      <c r="I15" s="14">
        <v>0</v>
      </c>
      <c r="J15" s="14">
        <v>0</v>
      </c>
      <c r="K15" s="14">
        <v>0</v>
      </c>
      <c r="L15" s="17"/>
    </row>
    <row r="16" spans="1:12" ht="17.25" customHeight="1" outlineLevel="1">
      <c r="A16" s="12" t="s">
        <v>31</v>
      </c>
      <c r="B16" s="14">
        <v>50001</v>
      </c>
      <c r="C16" s="14">
        <v>38279.82</v>
      </c>
      <c r="D16" s="14">
        <f t="shared" si="1"/>
        <v>-11721.18</v>
      </c>
      <c r="E16" s="14">
        <v>11721</v>
      </c>
      <c r="F16" s="16" t="s">
        <v>32</v>
      </c>
      <c r="G16" s="15"/>
      <c r="H16" s="14">
        <v>0</v>
      </c>
      <c r="I16" s="14">
        <v>0</v>
      </c>
      <c r="J16" s="14">
        <v>0</v>
      </c>
      <c r="K16" s="14">
        <v>0</v>
      </c>
      <c r="L16" s="17"/>
    </row>
    <row r="17" spans="1:12" ht="12.75" outlineLevel="1">
      <c r="A17" s="12" t="s">
        <v>33</v>
      </c>
      <c r="B17" s="14">
        <v>0</v>
      </c>
      <c r="C17" s="14">
        <v>0</v>
      </c>
      <c r="D17" s="14">
        <f t="shared" si="1"/>
        <v>0</v>
      </c>
      <c r="E17" s="14">
        <v>0</v>
      </c>
      <c r="F17" s="16"/>
      <c r="G17" s="15"/>
      <c r="H17" s="14">
        <v>48225</v>
      </c>
      <c r="I17" s="14">
        <v>0</v>
      </c>
      <c r="J17" s="14">
        <v>0</v>
      </c>
      <c r="K17" s="14">
        <v>0</v>
      </c>
      <c r="L17" s="17"/>
    </row>
    <row r="18" spans="1:12" ht="12.75" outlineLevel="1">
      <c r="A18" s="12" t="s">
        <v>34</v>
      </c>
      <c r="B18" s="14">
        <v>50000</v>
      </c>
      <c r="C18" s="14">
        <v>50000</v>
      </c>
      <c r="D18" s="14">
        <f t="shared" si="1"/>
        <v>0</v>
      </c>
      <c r="E18" s="14">
        <v>0</v>
      </c>
      <c r="F18" s="16"/>
      <c r="G18" s="15"/>
      <c r="H18" s="14">
        <v>0</v>
      </c>
      <c r="I18" s="14">
        <v>0</v>
      </c>
      <c r="J18" s="14">
        <v>0</v>
      </c>
      <c r="K18" s="14">
        <v>0</v>
      </c>
      <c r="L18" s="17"/>
    </row>
    <row r="19" spans="1:12" ht="15.75" customHeight="1" outlineLevel="1">
      <c r="A19" s="12" t="s">
        <v>35</v>
      </c>
      <c r="B19" s="14">
        <v>18500</v>
      </c>
      <c r="C19" s="14">
        <v>13693</v>
      </c>
      <c r="D19" s="14">
        <f t="shared" si="1"/>
        <v>-4807</v>
      </c>
      <c r="E19" s="14">
        <v>4807</v>
      </c>
      <c r="F19" s="16" t="s">
        <v>36</v>
      </c>
      <c r="G19" s="15"/>
      <c r="H19" s="14">
        <v>0</v>
      </c>
      <c r="I19" s="14">
        <v>0</v>
      </c>
      <c r="J19" s="14">
        <v>0</v>
      </c>
      <c r="K19" s="14">
        <v>0</v>
      </c>
      <c r="L19" s="17"/>
    </row>
    <row r="20" spans="1:12" ht="17.25" customHeight="1" outlineLevel="1">
      <c r="A20" s="12" t="s">
        <v>37</v>
      </c>
      <c r="B20" s="14">
        <v>6324</v>
      </c>
      <c r="C20" s="14">
        <v>0</v>
      </c>
      <c r="D20" s="14">
        <f t="shared" si="1"/>
        <v>-6324</v>
      </c>
      <c r="E20" s="14">
        <v>6324</v>
      </c>
      <c r="F20" s="16" t="s">
        <v>38</v>
      </c>
      <c r="G20" s="15"/>
      <c r="H20" s="14">
        <v>0</v>
      </c>
      <c r="I20" s="14">
        <v>0</v>
      </c>
      <c r="J20" s="14">
        <v>0</v>
      </c>
      <c r="K20" s="14">
        <v>0</v>
      </c>
      <c r="L20" s="17"/>
    </row>
    <row r="21" spans="1:12" ht="15.75" customHeight="1" outlineLevel="1">
      <c r="A21" s="18" t="s">
        <v>39</v>
      </c>
      <c r="B21" s="28">
        <v>2550</v>
      </c>
      <c r="C21" s="14">
        <v>0</v>
      </c>
      <c r="D21" s="14">
        <f t="shared" si="1"/>
        <v>-2550</v>
      </c>
      <c r="E21" s="13">
        <v>2550</v>
      </c>
      <c r="F21" s="2" t="s">
        <v>40</v>
      </c>
      <c r="G21" s="15"/>
      <c r="H21" s="27">
        <v>4880</v>
      </c>
      <c r="I21" s="14">
        <v>0</v>
      </c>
      <c r="J21" s="14">
        <v>0</v>
      </c>
      <c r="K21" s="14">
        <v>0</v>
      </c>
      <c r="L21" s="17"/>
    </row>
    <row r="22" spans="1:12" ht="17.25" customHeight="1" outlineLevel="1">
      <c r="A22" s="12" t="s">
        <v>41</v>
      </c>
      <c r="B22" s="14">
        <v>4057</v>
      </c>
      <c r="C22" s="14">
        <v>2646.25</v>
      </c>
      <c r="D22" s="14">
        <f t="shared" si="1"/>
        <v>-1410.75</v>
      </c>
      <c r="E22" s="14">
        <v>1411</v>
      </c>
      <c r="F22" s="16" t="s">
        <v>42</v>
      </c>
      <c r="G22" s="15"/>
      <c r="H22" s="14">
        <v>0</v>
      </c>
      <c r="I22" s="14">
        <v>0</v>
      </c>
      <c r="J22" s="14">
        <v>0</v>
      </c>
      <c r="K22" s="14">
        <v>0</v>
      </c>
      <c r="L22" s="17"/>
    </row>
    <row r="23" spans="1:12" ht="16.5" customHeight="1" outlineLevel="1">
      <c r="A23" s="12" t="s">
        <v>43</v>
      </c>
      <c r="B23" s="14">
        <v>11602</v>
      </c>
      <c r="C23" s="14">
        <v>10200.53</v>
      </c>
      <c r="D23" s="14">
        <f t="shared" si="1"/>
        <v>-1401.4699999999993</v>
      </c>
      <c r="E23" s="14">
        <v>1401</v>
      </c>
      <c r="F23" s="16" t="s">
        <v>44</v>
      </c>
      <c r="G23" s="15"/>
      <c r="H23" s="14">
        <v>1400</v>
      </c>
      <c r="I23" s="14">
        <v>0</v>
      </c>
      <c r="J23" s="14">
        <v>0</v>
      </c>
      <c r="K23" s="14">
        <v>0</v>
      </c>
      <c r="L23" s="17"/>
    </row>
    <row r="24" spans="1:12" ht="18.75" customHeight="1" outlineLevel="1">
      <c r="A24" s="12" t="s">
        <v>45</v>
      </c>
      <c r="B24" s="14">
        <v>8100</v>
      </c>
      <c r="C24" s="14">
        <v>6962</v>
      </c>
      <c r="D24" s="14">
        <f t="shared" si="1"/>
        <v>-1138</v>
      </c>
      <c r="E24" s="14">
        <v>1138</v>
      </c>
      <c r="F24" s="16" t="s">
        <v>46</v>
      </c>
      <c r="G24" s="15"/>
      <c r="H24" s="14">
        <v>0</v>
      </c>
      <c r="I24" s="14">
        <v>0</v>
      </c>
      <c r="J24" s="14">
        <v>0</v>
      </c>
      <c r="K24" s="14">
        <v>0</v>
      </c>
      <c r="L24" s="17"/>
    </row>
    <row r="25" spans="1:12" ht="18" customHeight="1" outlineLevel="1">
      <c r="A25" t="s">
        <v>47</v>
      </c>
      <c r="B25" s="14">
        <v>0</v>
      </c>
      <c r="C25" s="14">
        <v>109348.81</v>
      </c>
      <c r="D25" s="14">
        <f t="shared" si="1"/>
        <v>109348.81</v>
      </c>
      <c r="E25" s="14">
        <v>0</v>
      </c>
      <c r="F25" s="16" t="s">
        <v>48</v>
      </c>
      <c r="G25" s="15"/>
      <c r="H25" s="14">
        <v>0</v>
      </c>
      <c r="I25" s="14">
        <v>0</v>
      </c>
      <c r="J25" s="14">
        <v>0</v>
      </c>
      <c r="K25" s="14">
        <v>0</v>
      </c>
      <c r="L25" s="17"/>
    </row>
    <row r="26" spans="1:12" ht="26.25" outlineLevel="1" thickBot="1">
      <c r="A26" s="12" t="s">
        <v>49</v>
      </c>
      <c r="B26" s="14">
        <v>1601956</v>
      </c>
      <c r="C26" s="14">
        <v>915239.96</v>
      </c>
      <c r="D26" s="14">
        <f t="shared" si="1"/>
        <v>-686716.04</v>
      </c>
      <c r="E26" s="14">
        <v>686716</v>
      </c>
      <c r="F26" s="16" t="s">
        <v>50</v>
      </c>
      <c r="G26" s="15"/>
      <c r="H26" s="14">
        <v>1874756</v>
      </c>
      <c r="I26" s="14">
        <v>90000</v>
      </c>
      <c r="J26" s="14">
        <v>0</v>
      </c>
      <c r="K26" s="14">
        <v>0</v>
      </c>
      <c r="L26" s="17"/>
    </row>
    <row r="27" spans="1:12" s="25" customFormat="1" ht="13.5" thickBot="1">
      <c r="A27" s="21" t="s">
        <v>51</v>
      </c>
      <c r="B27" s="22">
        <f>SUM(B15:B26)</f>
        <v>1769242</v>
      </c>
      <c r="C27" s="22">
        <f>SUM(C15:C26)</f>
        <v>1162368.52</v>
      </c>
      <c r="D27" s="22">
        <f>SUM(D15:D26)</f>
        <v>-606873.48</v>
      </c>
      <c r="E27" s="22">
        <f>SUM(E15:E26)</f>
        <v>716222</v>
      </c>
      <c r="F27" s="24"/>
      <c r="G27" s="23"/>
      <c r="H27" s="22">
        <f>SUM(H15:H26)</f>
        <v>1929261</v>
      </c>
      <c r="I27" s="22">
        <f>SUM(I15:I26)</f>
        <v>90000</v>
      </c>
      <c r="J27" s="22">
        <f>SUM(J15:J26)</f>
        <v>0</v>
      </c>
      <c r="K27" s="22">
        <f>SUM(K15:K26)</f>
        <v>0</v>
      </c>
      <c r="L27" s="17"/>
    </row>
    <row r="28" spans="1:12" ht="15" customHeight="1" outlineLevel="1">
      <c r="A28" s="26" t="s">
        <v>52</v>
      </c>
      <c r="B28" s="14">
        <v>10237</v>
      </c>
      <c r="C28" s="14">
        <v>31730.28</v>
      </c>
      <c r="D28" s="14">
        <f aca="true" t="shared" si="2" ref="D28:D41">C28-B28</f>
        <v>21493.28</v>
      </c>
      <c r="E28" s="14">
        <v>-21493.28</v>
      </c>
      <c r="F28" s="29" t="s">
        <v>53</v>
      </c>
      <c r="G28" s="15"/>
      <c r="H28" s="14">
        <v>0</v>
      </c>
      <c r="I28" s="14">
        <v>0</v>
      </c>
      <c r="J28" s="14">
        <v>0</v>
      </c>
      <c r="K28" s="14">
        <v>0</v>
      </c>
      <c r="L28" s="17"/>
    </row>
    <row r="29" spans="1:12" ht="12.75" outlineLevel="1">
      <c r="A29" s="12" t="s">
        <v>54</v>
      </c>
      <c r="B29" s="14">
        <v>38350</v>
      </c>
      <c r="C29" s="14">
        <v>55795.83</v>
      </c>
      <c r="D29" s="14">
        <f t="shared" si="2"/>
        <v>17445.83</v>
      </c>
      <c r="E29" s="14">
        <v>-17445.83</v>
      </c>
      <c r="F29" s="29" t="s">
        <v>55</v>
      </c>
      <c r="G29" s="15"/>
      <c r="H29" s="14">
        <v>0</v>
      </c>
      <c r="I29" s="14">
        <v>0</v>
      </c>
      <c r="J29" s="14">
        <v>0</v>
      </c>
      <c r="K29" s="14">
        <v>0</v>
      </c>
      <c r="L29" s="17"/>
    </row>
    <row r="30" spans="1:12" ht="12.75" outlineLevel="1">
      <c r="A30" s="12" t="s">
        <v>56</v>
      </c>
      <c r="B30" s="14">
        <v>671533</v>
      </c>
      <c r="C30" s="14">
        <v>107985.26</v>
      </c>
      <c r="D30" s="14">
        <f t="shared" si="2"/>
        <v>-563547.74</v>
      </c>
      <c r="E30" s="14">
        <v>563547.74</v>
      </c>
      <c r="F30" s="29" t="s">
        <v>57</v>
      </c>
      <c r="G30" s="15"/>
      <c r="H30" s="14">
        <v>0</v>
      </c>
      <c r="I30" s="14">
        <v>0</v>
      </c>
      <c r="J30" s="14">
        <v>0</v>
      </c>
      <c r="K30" s="14">
        <v>0</v>
      </c>
      <c r="L30" s="17"/>
    </row>
    <row r="31" spans="1:12" ht="12.75" outlineLevel="1">
      <c r="A31" s="12" t="s">
        <v>58</v>
      </c>
      <c r="B31" s="14">
        <v>135877</v>
      </c>
      <c r="C31" s="14">
        <v>78942.35</v>
      </c>
      <c r="D31" s="14">
        <f t="shared" si="2"/>
        <v>-56934.649999999994</v>
      </c>
      <c r="E31" s="14">
        <v>56934.65</v>
      </c>
      <c r="F31" s="29" t="s">
        <v>59</v>
      </c>
      <c r="G31" s="15"/>
      <c r="H31" s="14">
        <v>0</v>
      </c>
      <c r="I31" s="14">
        <v>0</v>
      </c>
      <c r="J31" s="14">
        <v>0</v>
      </c>
      <c r="K31" s="14">
        <v>0</v>
      </c>
      <c r="L31" s="17"/>
    </row>
    <row r="32" spans="1:12" ht="12.75" outlineLevel="1">
      <c r="A32" s="12" t="s">
        <v>60</v>
      </c>
      <c r="B32" s="14">
        <v>125636</v>
      </c>
      <c r="C32" s="14">
        <v>86473.64</v>
      </c>
      <c r="D32" s="14">
        <f t="shared" si="2"/>
        <v>-39162.36</v>
      </c>
      <c r="E32" s="14">
        <v>39162.36</v>
      </c>
      <c r="F32" s="29" t="s">
        <v>61</v>
      </c>
      <c r="G32" s="15"/>
      <c r="H32" s="14">
        <v>0</v>
      </c>
      <c r="I32" s="14">
        <v>0</v>
      </c>
      <c r="J32" s="14">
        <v>0</v>
      </c>
      <c r="K32" s="14">
        <v>0</v>
      </c>
      <c r="L32" s="17"/>
    </row>
    <row r="33" spans="1:12" ht="12.75" outlineLevel="1">
      <c r="A33" s="12" t="s">
        <v>62</v>
      </c>
      <c r="B33" s="14">
        <v>10837</v>
      </c>
      <c r="C33" s="14">
        <v>84330.91</v>
      </c>
      <c r="D33" s="14">
        <f t="shared" si="2"/>
        <v>73493.91</v>
      </c>
      <c r="E33" s="14">
        <v>-73493.91</v>
      </c>
      <c r="F33" s="29" t="s">
        <v>63</v>
      </c>
      <c r="G33" s="15"/>
      <c r="H33" s="14">
        <v>0</v>
      </c>
      <c r="I33" s="14">
        <v>0</v>
      </c>
      <c r="J33" s="14">
        <v>0</v>
      </c>
      <c r="K33" s="14">
        <v>0</v>
      </c>
      <c r="L33" s="17"/>
    </row>
    <row r="34" spans="1:12" ht="12.75" outlineLevel="1">
      <c r="A34" s="12" t="s">
        <v>64</v>
      </c>
      <c r="B34" s="14">
        <v>256863</v>
      </c>
      <c r="C34" s="14">
        <v>759308.8</v>
      </c>
      <c r="D34" s="14">
        <f t="shared" si="2"/>
        <v>502445.80000000005</v>
      </c>
      <c r="E34" s="14">
        <v>-502445.8</v>
      </c>
      <c r="F34" s="16"/>
      <c r="G34" s="15"/>
      <c r="H34" s="14">
        <v>0</v>
      </c>
      <c r="I34" s="14">
        <v>0</v>
      </c>
      <c r="J34" s="14">
        <v>0</v>
      </c>
      <c r="K34" s="14">
        <v>0</v>
      </c>
      <c r="L34" s="17"/>
    </row>
    <row r="35" spans="1:12" ht="12.75" outlineLevel="1">
      <c r="A35" s="12" t="s">
        <v>65</v>
      </c>
      <c r="B35" s="14">
        <v>614880</v>
      </c>
      <c r="C35" s="14">
        <v>602286.6</v>
      </c>
      <c r="D35" s="14">
        <f t="shared" si="2"/>
        <v>-12593.400000000023</v>
      </c>
      <c r="E35" s="14">
        <v>12593.399999999907</v>
      </c>
      <c r="F35" s="16"/>
      <c r="G35" s="15"/>
      <c r="H35" s="14">
        <v>33000</v>
      </c>
      <c r="I35" s="14">
        <v>0</v>
      </c>
      <c r="J35" s="14">
        <v>0</v>
      </c>
      <c r="K35" s="14">
        <v>0</v>
      </c>
      <c r="L35" s="17"/>
    </row>
    <row r="36" spans="1:12" ht="12.75" outlineLevel="1">
      <c r="A36" s="12" t="s">
        <v>66</v>
      </c>
      <c r="B36" s="14">
        <v>730958</v>
      </c>
      <c r="C36" s="14">
        <v>433829.56</v>
      </c>
      <c r="D36" s="14">
        <f t="shared" si="2"/>
        <v>-297128.44</v>
      </c>
      <c r="E36" s="14">
        <v>297128.44</v>
      </c>
      <c r="F36" s="16"/>
      <c r="G36" s="15"/>
      <c r="H36" s="14">
        <v>38000</v>
      </c>
      <c r="I36" s="14">
        <v>0</v>
      </c>
      <c r="J36" s="14">
        <v>0</v>
      </c>
      <c r="K36" s="14">
        <v>0</v>
      </c>
      <c r="L36" s="17"/>
    </row>
    <row r="37" spans="1:12" ht="12.75" outlineLevel="1">
      <c r="A37" s="12" t="s">
        <v>67</v>
      </c>
      <c r="B37" s="14">
        <v>570673</v>
      </c>
      <c r="C37" s="14">
        <v>657522.84</v>
      </c>
      <c r="D37" s="14">
        <f t="shared" si="2"/>
        <v>86849.83999999997</v>
      </c>
      <c r="E37" s="14">
        <v>-86849.84</v>
      </c>
      <c r="F37" s="16"/>
      <c r="G37" s="15"/>
      <c r="H37" s="14">
        <v>30000</v>
      </c>
      <c r="I37" s="14">
        <v>0</v>
      </c>
      <c r="J37" s="14">
        <v>0</v>
      </c>
      <c r="K37" s="14">
        <v>0</v>
      </c>
      <c r="L37" s="17"/>
    </row>
    <row r="38" spans="1:12" ht="15.75" customHeight="1" outlineLevel="1">
      <c r="A38" s="12" t="s">
        <v>68</v>
      </c>
      <c r="B38" s="14">
        <v>10000</v>
      </c>
      <c r="C38" s="14">
        <v>0</v>
      </c>
      <c r="D38" s="14">
        <f t="shared" si="2"/>
        <v>-10000</v>
      </c>
      <c r="E38" s="14">
        <v>10000</v>
      </c>
      <c r="F38" s="16" t="s">
        <v>69</v>
      </c>
      <c r="G38" s="15"/>
      <c r="H38" s="14">
        <v>15000</v>
      </c>
      <c r="I38" s="14">
        <v>0</v>
      </c>
      <c r="J38" s="14">
        <v>0</v>
      </c>
      <c r="K38" s="14">
        <v>0</v>
      </c>
      <c r="L38" s="17"/>
    </row>
    <row r="39" spans="1:12" ht="12.75" outlineLevel="1">
      <c r="A39" s="12" t="s">
        <v>70</v>
      </c>
      <c r="B39" s="14">
        <v>79510</v>
      </c>
      <c r="C39" s="14">
        <v>79510.06</v>
      </c>
      <c r="D39" s="14">
        <f t="shared" si="2"/>
        <v>0.059999999997671694</v>
      </c>
      <c r="E39" s="14">
        <v>0</v>
      </c>
      <c r="F39" s="16"/>
      <c r="G39" s="15"/>
      <c r="H39" s="14">
        <v>0</v>
      </c>
      <c r="I39" s="14">
        <v>0</v>
      </c>
      <c r="J39" s="14">
        <v>0</v>
      </c>
      <c r="K39" s="14">
        <v>0</v>
      </c>
      <c r="L39" s="17"/>
    </row>
    <row r="40" spans="1:12" ht="17.25" customHeight="1" outlineLevel="1">
      <c r="A40" s="12" t="s">
        <v>71</v>
      </c>
      <c r="B40" s="14">
        <v>40218</v>
      </c>
      <c r="C40" s="14">
        <v>33212.06</v>
      </c>
      <c r="D40" s="14">
        <f t="shared" si="2"/>
        <v>-7005.940000000002</v>
      </c>
      <c r="E40" s="14">
        <v>7006</v>
      </c>
      <c r="F40" s="16" t="s">
        <v>72</v>
      </c>
      <c r="G40" s="15"/>
      <c r="H40" s="14">
        <v>0</v>
      </c>
      <c r="I40" s="14">
        <v>0</v>
      </c>
      <c r="J40" s="14">
        <v>0</v>
      </c>
      <c r="K40" s="14">
        <v>0</v>
      </c>
      <c r="L40" s="17"/>
    </row>
    <row r="41" spans="1:12" ht="12.75" outlineLevel="1">
      <c r="A41" s="12" t="s">
        <v>73</v>
      </c>
      <c r="B41" s="14">
        <v>2352</v>
      </c>
      <c r="C41" s="14">
        <v>2352</v>
      </c>
      <c r="D41" s="14">
        <f t="shared" si="2"/>
        <v>0</v>
      </c>
      <c r="E41" s="14">
        <v>0</v>
      </c>
      <c r="F41" s="16"/>
      <c r="G41" s="15"/>
      <c r="H41" s="14">
        <v>62648</v>
      </c>
      <c r="I41" s="14">
        <v>0</v>
      </c>
      <c r="J41" s="14">
        <v>0</v>
      </c>
      <c r="K41" s="14">
        <v>0</v>
      </c>
      <c r="L41" s="17"/>
    </row>
    <row r="42" spans="1:12" ht="18" customHeight="1" outlineLevel="1">
      <c r="A42" s="18" t="s">
        <v>74</v>
      </c>
      <c r="B42" s="14">
        <v>10000</v>
      </c>
      <c r="C42" s="14">
        <v>0</v>
      </c>
      <c r="D42" s="14">
        <f aca="true" t="shared" si="3" ref="D42:D51">C42-B42</f>
        <v>-10000</v>
      </c>
      <c r="E42" s="14">
        <v>10000</v>
      </c>
      <c r="F42" s="16" t="s">
        <v>69</v>
      </c>
      <c r="G42" s="15"/>
      <c r="H42" s="14">
        <v>60000</v>
      </c>
      <c r="I42" s="14">
        <v>0</v>
      </c>
      <c r="J42" s="14">
        <v>0</v>
      </c>
      <c r="K42" s="14">
        <v>0</v>
      </c>
      <c r="L42" s="17"/>
    </row>
    <row r="43" spans="1:12" ht="18" customHeight="1" outlineLevel="1">
      <c r="A43" s="18" t="s">
        <v>75</v>
      </c>
      <c r="B43" s="28">
        <v>30000</v>
      </c>
      <c r="C43" s="30">
        <v>1810</v>
      </c>
      <c r="D43" s="14">
        <f t="shared" si="3"/>
        <v>-28190</v>
      </c>
      <c r="E43" s="13">
        <v>28190</v>
      </c>
      <c r="F43" s="31" t="s">
        <v>69</v>
      </c>
      <c r="G43" s="15"/>
      <c r="H43" s="14">
        <v>0</v>
      </c>
      <c r="I43" s="14">
        <v>0</v>
      </c>
      <c r="J43" s="14">
        <v>0</v>
      </c>
      <c r="K43" s="14">
        <v>0</v>
      </c>
      <c r="L43" s="17"/>
    </row>
    <row r="44" spans="1:12" ht="15.75" customHeight="1" outlineLevel="1">
      <c r="A44" s="18" t="s">
        <v>76</v>
      </c>
      <c r="B44" s="28">
        <v>5000</v>
      </c>
      <c r="C44" s="30">
        <v>0</v>
      </c>
      <c r="D44" s="14">
        <f t="shared" si="3"/>
        <v>-5000</v>
      </c>
      <c r="E44" s="13">
        <v>5000</v>
      </c>
      <c r="F44" s="31" t="s">
        <v>69</v>
      </c>
      <c r="G44" s="15"/>
      <c r="H44" s="14">
        <v>0</v>
      </c>
      <c r="I44" s="14">
        <v>0</v>
      </c>
      <c r="J44" s="14">
        <v>0</v>
      </c>
      <c r="K44" s="14">
        <v>0</v>
      </c>
      <c r="L44" s="17"/>
    </row>
    <row r="45" spans="1:12" ht="12.75" outlineLevel="1">
      <c r="A45" s="18" t="s">
        <v>77</v>
      </c>
      <c r="B45" s="28">
        <v>1216</v>
      </c>
      <c r="C45" s="30">
        <v>1216.45</v>
      </c>
      <c r="D45" s="14">
        <f t="shared" si="3"/>
        <v>0.4500000000000455</v>
      </c>
      <c r="E45" s="14">
        <v>0</v>
      </c>
      <c r="F45" s="16"/>
      <c r="G45" s="15"/>
      <c r="H45" s="27">
        <v>23784</v>
      </c>
      <c r="I45" s="14">
        <v>0</v>
      </c>
      <c r="J45" s="14">
        <v>0</v>
      </c>
      <c r="K45" s="14">
        <v>0</v>
      </c>
      <c r="L45" s="17"/>
    </row>
    <row r="46" spans="1:12" ht="12.75" outlineLevel="1">
      <c r="A46" s="12" t="s">
        <v>78</v>
      </c>
      <c r="B46" s="14">
        <v>7586</v>
      </c>
      <c r="C46" s="14">
        <v>7585.87</v>
      </c>
      <c r="D46" s="14">
        <f t="shared" si="3"/>
        <v>-0.13000000000010914</v>
      </c>
      <c r="E46" s="14">
        <v>0</v>
      </c>
      <c r="F46" s="16"/>
      <c r="G46" s="15"/>
      <c r="H46" s="14">
        <v>0</v>
      </c>
      <c r="I46" s="14">
        <v>0</v>
      </c>
      <c r="J46" s="14">
        <v>0</v>
      </c>
      <c r="K46" s="14">
        <v>0</v>
      </c>
      <c r="L46" s="17"/>
    </row>
    <row r="47" spans="1:12" ht="12.75" outlineLevel="1">
      <c r="A47" s="12" t="s">
        <v>79</v>
      </c>
      <c r="B47" s="14">
        <v>3352</v>
      </c>
      <c r="C47" s="14">
        <v>3351.8</v>
      </c>
      <c r="D47" s="14">
        <f t="shared" si="3"/>
        <v>-0.1999999999998181</v>
      </c>
      <c r="E47" s="14">
        <v>0</v>
      </c>
      <c r="F47" s="16"/>
      <c r="G47" s="15"/>
      <c r="H47" s="14">
        <v>36648</v>
      </c>
      <c r="I47" s="14">
        <v>0</v>
      </c>
      <c r="J47" s="14">
        <v>0</v>
      </c>
      <c r="K47" s="14">
        <v>0</v>
      </c>
      <c r="L47" s="17"/>
    </row>
    <row r="48" spans="1:12" ht="13.5" customHeight="1" outlineLevel="1">
      <c r="A48" s="12" t="s">
        <v>80</v>
      </c>
      <c r="B48" s="14">
        <v>30000</v>
      </c>
      <c r="C48" s="14">
        <v>18500</v>
      </c>
      <c r="D48" s="14">
        <f t="shared" si="3"/>
        <v>-11500</v>
      </c>
      <c r="E48" s="14">
        <v>11500</v>
      </c>
      <c r="F48" s="16" t="s">
        <v>81</v>
      </c>
      <c r="G48" s="15"/>
      <c r="H48" s="14">
        <v>0</v>
      </c>
      <c r="I48" s="14">
        <v>0</v>
      </c>
      <c r="J48" s="14">
        <v>0</v>
      </c>
      <c r="K48" s="14">
        <v>0</v>
      </c>
      <c r="L48" s="17"/>
    </row>
    <row r="49" spans="1:12" ht="16.5" customHeight="1" outlineLevel="1">
      <c r="A49" s="12" t="s">
        <v>82</v>
      </c>
      <c r="B49" s="14">
        <v>54476</v>
      </c>
      <c r="C49" s="14">
        <f>53020.06+1438</f>
        <v>54458.06</v>
      </c>
      <c r="D49" s="14">
        <f t="shared" si="3"/>
        <v>-17.94000000000233</v>
      </c>
      <c r="E49" s="14">
        <v>18</v>
      </c>
      <c r="F49" s="16" t="s">
        <v>83</v>
      </c>
      <c r="G49" s="15"/>
      <c r="H49" s="14">
        <v>0</v>
      </c>
      <c r="I49" s="14">
        <v>0</v>
      </c>
      <c r="J49" s="14">
        <v>0</v>
      </c>
      <c r="K49" s="14">
        <v>0</v>
      </c>
      <c r="L49" s="17"/>
    </row>
    <row r="50" spans="1:12" ht="12.75" outlineLevel="1">
      <c r="A50" s="12" t="s">
        <v>84</v>
      </c>
      <c r="B50" s="14">
        <v>145000</v>
      </c>
      <c r="C50" s="14">
        <v>145000</v>
      </c>
      <c r="D50" s="14">
        <f t="shared" si="3"/>
        <v>0</v>
      </c>
      <c r="E50" s="14">
        <v>0</v>
      </c>
      <c r="F50" s="16"/>
      <c r="G50" s="15"/>
      <c r="H50" s="14">
        <v>0</v>
      </c>
      <c r="I50" s="14">
        <v>0</v>
      </c>
      <c r="J50" s="14">
        <v>0</v>
      </c>
      <c r="K50" s="14">
        <v>0</v>
      </c>
      <c r="L50" s="17"/>
    </row>
    <row r="51" spans="1:12" ht="25.5" outlineLevel="1">
      <c r="A51" s="12" t="s">
        <v>85</v>
      </c>
      <c r="B51" s="14">
        <v>883000</v>
      </c>
      <c r="C51" s="14">
        <v>995571.16</v>
      </c>
      <c r="D51" s="14">
        <f t="shared" si="3"/>
        <v>112571.16000000003</v>
      </c>
      <c r="E51" s="14">
        <v>-112571</v>
      </c>
      <c r="F51" s="16" t="s">
        <v>86</v>
      </c>
      <c r="G51" s="15"/>
      <c r="H51" s="14">
        <v>3823000</v>
      </c>
      <c r="I51" s="14">
        <v>522000</v>
      </c>
      <c r="J51" s="14">
        <v>0</v>
      </c>
      <c r="K51" s="14">
        <v>0</v>
      </c>
      <c r="L51" s="17"/>
    </row>
    <row r="52" spans="1:12" ht="16.5" customHeight="1" outlineLevel="1">
      <c r="A52" s="18" t="s">
        <v>87</v>
      </c>
      <c r="B52" s="14">
        <v>102011</v>
      </c>
      <c r="C52" s="14">
        <v>0</v>
      </c>
      <c r="D52" s="14">
        <f>C52-B52</f>
        <v>-102011</v>
      </c>
      <c r="E52" s="14">
        <v>102011</v>
      </c>
      <c r="F52" s="16" t="s">
        <v>88</v>
      </c>
      <c r="G52" s="15"/>
      <c r="H52" s="14">
        <v>787000</v>
      </c>
      <c r="I52" s="14">
        <v>630000</v>
      </c>
      <c r="J52" s="14">
        <v>700000</v>
      </c>
      <c r="K52" s="14">
        <v>700000</v>
      </c>
      <c r="L52" s="17"/>
    </row>
    <row r="53" spans="1:12" ht="15.75" customHeight="1" outlineLevel="1" thickBot="1">
      <c r="A53" s="12" t="s">
        <v>89</v>
      </c>
      <c r="B53" s="14">
        <v>130000</v>
      </c>
      <c r="C53" s="14">
        <v>0</v>
      </c>
      <c r="D53" s="14">
        <f>C53-B53</f>
        <v>-130000</v>
      </c>
      <c r="E53" s="14">
        <v>130000</v>
      </c>
      <c r="F53" s="16" t="s">
        <v>83</v>
      </c>
      <c r="G53" s="15"/>
      <c r="H53" s="14">
        <v>0</v>
      </c>
      <c r="I53" s="14">
        <v>0</v>
      </c>
      <c r="J53" s="14">
        <v>0</v>
      </c>
      <c r="K53" s="14">
        <v>0</v>
      </c>
      <c r="L53" s="17"/>
    </row>
    <row r="54" spans="1:12" s="25" customFormat="1" ht="13.5" thickBot="1">
      <c r="A54" s="21" t="s">
        <v>90</v>
      </c>
      <c r="B54" s="22">
        <f>SUM(B28:B53)</f>
        <v>4699565</v>
      </c>
      <c r="C54" s="22">
        <f>SUM(C28:C53)</f>
        <v>4240773.53</v>
      </c>
      <c r="D54" s="22">
        <f>SUM(D28:D53)</f>
        <v>-458791.47</v>
      </c>
      <c r="E54" s="22">
        <f>SUM(E28:E53)</f>
        <v>458791.92999999993</v>
      </c>
      <c r="F54" s="24"/>
      <c r="G54" s="23"/>
      <c r="H54" s="22">
        <f>SUM(H28:H53)</f>
        <v>4909080</v>
      </c>
      <c r="I54" s="22">
        <f>SUM(I28:I53)</f>
        <v>1152000</v>
      </c>
      <c r="J54" s="22">
        <f>SUM(J28:J53)</f>
        <v>700000</v>
      </c>
      <c r="K54" s="22">
        <f>SUM(K28:K53)</f>
        <v>700000</v>
      </c>
      <c r="L54" s="17"/>
    </row>
    <row r="55" spans="1:12" ht="13.5" outlineLevel="1" thickBot="1">
      <c r="A55" s="26" t="s">
        <v>91</v>
      </c>
      <c r="B55" s="14">
        <v>18000</v>
      </c>
      <c r="C55" s="14">
        <v>0</v>
      </c>
      <c r="D55" s="14">
        <f>C55-B55</f>
        <v>-18000</v>
      </c>
      <c r="E55" s="14">
        <v>18000</v>
      </c>
      <c r="F55" s="16" t="s">
        <v>92</v>
      </c>
      <c r="G55" s="15"/>
      <c r="H55" s="14">
        <v>0</v>
      </c>
      <c r="I55" s="14">
        <v>0</v>
      </c>
      <c r="J55" s="14">
        <v>0</v>
      </c>
      <c r="K55" s="14">
        <v>0</v>
      </c>
      <c r="L55" s="17"/>
    </row>
    <row r="56" spans="1:12" s="25" customFormat="1" ht="13.5" thickBot="1">
      <c r="A56" s="21" t="s">
        <v>93</v>
      </c>
      <c r="B56" s="22">
        <f>SUM(B55:B55)</f>
        <v>18000</v>
      </c>
      <c r="C56" s="22">
        <f>SUM(C55:C55)</f>
        <v>0</v>
      </c>
      <c r="D56" s="22">
        <f>SUM(D55:D55)</f>
        <v>-18000</v>
      </c>
      <c r="E56" s="22">
        <f>SUM(E55:E55)</f>
        <v>18000</v>
      </c>
      <c r="F56" s="24"/>
      <c r="G56" s="23"/>
      <c r="H56" s="22">
        <f>SUM(H55:H55)</f>
        <v>0</v>
      </c>
      <c r="I56" s="22">
        <f>SUM(I55:I55)</f>
        <v>0</v>
      </c>
      <c r="J56" s="22">
        <f>SUM(J55:J55)</f>
        <v>0</v>
      </c>
      <c r="K56" s="22">
        <f>SUM(K55:K55)</f>
        <v>0</v>
      </c>
      <c r="L56" s="17"/>
    </row>
    <row r="57" spans="1:12" ht="15.75" customHeight="1" outlineLevel="1">
      <c r="A57" s="12" t="s">
        <v>94</v>
      </c>
      <c r="B57" s="14">
        <v>1738062</v>
      </c>
      <c r="C57" s="14">
        <v>1152552.56</v>
      </c>
      <c r="D57" s="14">
        <f aca="true" t="shared" si="4" ref="D57:D69">C57-B57</f>
        <v>-585509.44</v>
      </c>
      <c r="E57" s="14">
        <v>585509</v>
      </c>
      <c r="F57" s="16" t="s">
        <v>95</v>
      </c>
      <c r="G57" s="15"/>
      <c r="H57" s="14">
        <v>100000</v>
      </c>
      <c r="I57" s="14">
        <v>0</v>
      </c>
      <c r="J57" s="14">
        <v>0</v>
      </c>
      <c r="K57" s="14">
        <v>0</v>
      </c>
      <c r="L57" s="17"/>
    </row>
    <row r="58" spans="1:12" ht="15" customHeight="1" outlineLevel="1">
      <c r="A58" s="12" t="s">
        <v>96</v>
      </c>
      <c r="B58" s="14">
        <v>800000</v>
      </c>
      <c r="C58" s="14">
        <v>55535.5</v>
      </c>
      <c r="D58" s="14">
        <f t="shared" si="4"/>
        <v>-744464.5</v>
      </c>
      <c r="E58" s="14">
        <v>744465</v>
      </c>
      <c r="F58" s="16" t="s">
        <v>97</v>
      </c>
      <c r="G58" s="15"/>
      <c r="H58" s="14">
        <v>0</v>
      </c>
      <c r="I58" s="14">
        <v>0</v>
      </c>
      <c r="J58" s="14">
        <v>0</v>
      </c>
      <c r="K58" s="14">
        <v>0</v>
      </c>
      <c r="L58" s="17"/>
    </row>
    <row r="59" spans="1:12" ht="18" customHeight="1" outlineLevel="1">
      <c r="A59" s="12" t="s">
        <v>98</v>
      </c>
      <c r="B59" s="14">
        <v>49783</v>
      </c>
      <c r="C59" s="14">
        <v>49775</v>
      </c>
      <c r="D59" s="14">
        <f t="shared" si="4"/>
        <v>-8</v>
      </c>
      <c r="E59" s="14">
        <v>0</v>
      </c>
      <c r="F59" s="16" t="s">
        <v>99</v>
      </c>
      <c r="G59" s="15"/>
      <c r="H59" s="14">
        <v>0</v>
      </c>
      <c r="I59" s="14">
        <v>0</v>
      </c>
      <c r="J59" s="14">
        <v>0</v>
      </c>
      <c r="K59" s="14">
        <v>0</v>
      </c>
      <c r="L59" s="17"/>
    </row>
    <row r="60" spans="1:12" ht="25.5" outlineLevel="1">
      <c r="A60" s="12" t="s">
        <v>100</v>
      </c>
      <c r="B60" s="14">
        <v>10000</v>
      </c>
      <c r="C60" s="14">
        <v>2232.2</v>
      </c>
      <c r="D60" s="14">
        <f t="shared" si="4"/>
        <v>-7767.8</v>
      </c>
      <c r="E60" s="14">
        <v>7768</v>
      </c>
      <c r="F60" s="16" t="s">
        <v>36</v>
      </c>
      <c r="G60" s="15"/>
      <c r="H60" s="14">
        <v>207362</v>
      </c>
      <c r="I60" s="14">
        <v>0</v>
      </c>
      <c r="J60" s="14">
        <v>0</v>
      </c>
      <c r="K60" s="14">
        <v>0</v>
      </c>
      <c r="L60" s="17"/>
    </row>
    <row r="61" spans="1:12" ht="15.75" customHeight="1" outlineLevel="1">
      <c r="A61" s="12" t="s">
        <v>101</v>
      </c>
      <c r="B61" s="14">
        <v>635000</v>
      </c>
      <c r="C61" s="14">
        <v>561929.36</v>
      </c>
      <c r="D61" s="14">
        <f t="shared" si="4"/>
        <v>-73070.64000000001</v>
      </c>
      <c r="E61" s="14">
        <v>73071</v>
      </c>
      <c r="F61" s="16" t="s">
        <v>102</v>
      </c>
      <c r="G61" s="15"/>
      <c r="H61" s="14">
        <v>7365000</v>
      </c>
      <c r="I61" s="14">
        <v>500000</v>
      </c>
      <c r="J61" s="14">
        <v>0</v>
      </c>
      <c r="K61" s="14">
        <v>0</v>
      </c>
      <c r="L61" s="17"/>
    </row>
    <row r="62" spans="1:12" ht="12.75" outlineLevel="1">
      <c r="A62" s="12" t="s">
        <v>103</v>
      </c>
      <c r="B62" s="14">
        <v>19306</v>
      </c>
      <c r="C62" s="14">
        <v>19306</v>
      </c>
      <c r="D62" s="14">
        <f t="shared" si="4"/>
        <v>0</v>
      </c>
      <c r="E62" s="14">
        <v>0</v>
      </c>
      <c r="F62" s="16"/>
      <c r="G62" s="15"/>
      <c r="H62" s="14">
        <v>0</v>
      </c>
      <c r="I62" s="14">
        <v>0</v>
      </c>
      <c r="J62" s="14">
        <v>0</v>
      </c>
      <c r="K62" s="14">
        <v>0</v>
      </c>
      <c r="L62" s="17"/>
    </row>
    <row r="63" spans="1:12" ht="12.75" outlineLevel="1">
      <c r="A63" s="12" t="s">
        <v>104</v>
      </c>
      <c r="B63" s="14">
        <v>8640</v>
      </c>
      <c r="C63" s="14">
        <v>8640</v>
      </c>
      <c r="D63" s="14">
        <f t="shared" si="4"/>
        <v>0</v>
      </c>
      <c r="E63" s="14">
        <v>0</v>
      </c>
      <c r="F63" s="16"/>
      <c r="G63" s="15"/>
      <c r="H63" s="14">
        <v>0</v>
      </c>
      <c r="I63" s="14">
        <v>0</v>
      </c>
      <c r="J63" s="14">
        <v>0</v>
      </c>
      <c r="K63" s="14">
        <v>0</v>
      </c>
      <c r="L63" s="17"/>
    </row>
    <row r="64" spans="1:12" ht="12.75" outlineLevel="1">
      <c r="A64" s="12" t="s">
        <v>105</v>
      </c>
      <c r="B64" s="14">
        <v>8057</v>
      </c>
      <c r="C64" s="14">
        <v>8057</v>
      </c>
      <c r="D64" s="14">
        <f t="shared" si="4"/>
        <v>0</v>
      </c>
      <c r="E64" s="14">
        <v>0</v>
      </c>
      <c r="F64" s="16"/>
      <c r="G64" s="15"/>
      <c r="H64" s="14">
        <v>0</v>
      </c>
      <c r="I64" s="14">
        <v>0</v>
      </c>
      <c r="J64" s="14">
        <v>0</v>
      </c>
      <c r="K64" s="14">
        <v>0</v>
      </c>
      <c r="L64" s="17"/>
    </row>
    <row r="65" spans="1:12" ht="12.75" outlineLevel="1">
      <c r="A65" s="12" t="s">
        <v>106</v>
      </c>
      <c r="B65" s="14">
        <v>112</v>
      </c>
      <c r="C65" s="14">
        <v>112.29</v>
      </c>
      <c r="D65" s="14">
        <f t="shared" si="4"/>
        <v>0.29000000000000625</v>
      </c>
      <c r="E65" s="14">
        <v>0</v>
      </c>
      <c r="F65" s="16"/>
      <c r="G65" s="15"/>
      <c r="H65" s="14">
        <v>0</v>
      </c>
      <c r="I65" s="14">
        <v>0</v>
      </c>
      <c r="J65" s="14">
        <v>0</v>
      </c>
      <c r="K65" s="14">
        <v>0</v>
      </c>
      <c r="L65" s="17"/>
    </row>
    <row r="66" spans="1:12" ht="13.5" customHeight="1" outlineLevel="1">
      <c r="A66" s="12" t="s">
        <v>107</v>
      </c>
      <c r="B66" s="14">
        <v>677</v>
      </c>
      <c r="C66" s="14">
        <v>338.5</v>
      </c>
      <c r="D66" s="14">
        <f t="shared" si="4"/>
        <v>-338.5</v>
      </c>
      <c r="E66" s="14">
        <v>339</v>
      </c>
      <c r="F66" s="16" t="s">
        <v>36</v>
      </c>
      <c r="G66" s="15"/>
      <c r="H66" s="14">
        <v>0</v>
      </c>
      <c r="I66" s="14">
        <v>0</v>
      </c>
      <c r="J66" s="14">
        <v>0</v>
      </c>
      <c r="K66" s="14">
        <v>0</v>
      </c>
      <c r="L66" s="17"/>
    </row>
    <row r="67" spans="1:12" ht="12.75" outlineLevel="1">
      <c r="A67" s="12" t="s">
        <v>108</v>
      </c>
      <c r="B67" s="14">
        <v>17669</v>
      </c>
      <c r="C67" s="14">
        <v>17669</v>
      </c>
      <c r="D67" s="14">
        <f t="shared" si="4"/>
        <v>0</v>
      </c>
      <c r="E67" s="14">
        <v>0</v>
      </c>
      <c r="F67" s="16"/>
      <c r="G67" s="15"/>
      <c r="H67" s="14">
        <v>0</v>
      </c>
      <c r="I67" s="14">
        <v>0</v>
      </c>
      <c r="J67" s="14">
        <v>0</v>
      </c>
      <c r="K67" s="14">
        <v>0</v>
      </c>
      <c r="L67" s="17"/>
    </row>
    <row r="68" spans="1:12" ht="15.75" customHeight="1" outlineLevel="1">
      <c r="A68" s="12" t="s">
        <v>109</v>
      </c>
      <c r="B68" s="14">
        <v>38000</v>
      </c>
      <c r="C68" s="14">
        <v>0</v>
      </c>
      <c r="D68" s="14">
        <f t="shared" si="4"/>
        <v>-38000</v>
      </c>
      <c r="E68" s="14">
        <v>38000</v>
      </c>
      <c r="F68" s="16" t="s">
        <v>110</v>
      </c>
      <c r="G68" s="15"/>
      <c r="H68" s="14">
        <v>0</v>
      </c>
      <c r="I68" s="14">
        <v>0</v>
      </c>
      <c r="J68" s="14">
        <v>0</v>
      </c>
      <c r="K68" s="14">
        <v>0</v>
      </c>
      <c r="L68" s="17"/>
    </row>
    <row r="69" spans="1:12" ht="13.5" outlineLevel="1" thickBot="1">
      <c r="A69" s="12" t="s">
        <v>111</v>
      </c>
      <c r="B69" s="14">
        <v>14000</v>
      </c>
      <c r="C69" s="14">
        <v>0</v>
      </c>
      <c r="D69" s="14">
        <f t="shared" si="4"/>
        <v>-14000</v>
      </c>
      <c r="E69" s="14">
        <v>14000</v>
      </c>
      <c r="F69" s="16" t="s">
        <v>92</v>
      </c>
      <c r="G69" s="15"/>
      <c r="H69" s="14">
        <v>0</v>
      </c>
      <c r="I69" s="14">
        <v>0</v>
      </c>
      <c r="J69" s="14">
        <v>0</v>
      </c>
      <c r="K69" s="14">
        <v>0</v>
      </c>
      <c r="L69" s="17"/>
    </row>
    <row r="70" spans="1:12" s="25" customFormat="1" ht="13.5" thickBot="1">
      <c r="A70" s="21" t="s">
        <v>112</v>
      </c>
      <c r="B70" s="22">
        <f>SUM(B57:B69)</f>
        <v>3339306</v>
      </c>
      <c r="C70" s="22">
        <f>SUM(C57:C69)</f>
        <v>1876147.4100000001</v>
      </c>
      <c r="D70" s="22">
        <f>SUM(D57:D69)</f>
        <v>-1463158.5899999999</v>
      </c>
      <c r="E70" s="22">
        <f>SUM(E57:E69)</f>
        <v>1463152</v>
      </c>
      <c r="F70" s="24"/>
      <c r="G70" s="23"/>
      <c r="H70" s="22">
        <f>SUM(H57:H69)</f>
        <v>7672362</v>
      </c>
      <c r="I70" s="22">
        <f>SUM(I57:I69)</f>
        <v>500000</v>
      </c>
      <c r="J70" s="22">
        <f>SUM(J57:J69)</f>
        <v>0</v>
      </c>
      <c r="K70" s="22">
        <f>SUM(K57:K69)</f>
        <v>0</v>
      </c>
      <c r="L70" s="17"/>
    </row>
    <row r="71" spans="1:12" ht="38.25" outlineLevel="1">
      <c r="A71" s="26" t="s">
        <v>113</v>
      </c>
      <c r="B71" s="14">
        <v>1880</v>
      </c>
      <c r="C71" s="14">
        <v>1850</v>
      </c>
      <c r="D71" s="14">
        <f>C71-B71</f>
        <v>-30</v>
      </c>
      <c r="E71" s="14">
        <v>0</v>
      </c>
      <c r="F71" s="16" t="s">
        <v>99</v>
      </c>
      <c r="G71" s="15"/>
      <c r="H71" s="14">
        <v>0</v>
      </c>
      <c r="I71" s="14">
        <v>0</v>
      </c>
      <c r="J71" s="14">
        <v>0</v>
      </c>
      <c r="K71" s="14">
        <v>0</v>
      </c>
      <c r="L71" s="17"/>
    </row>
    <row r="72" spans="1:12" ht="12.75" outlineLevel="1">
      <c r="A72" s="12" t="s">
        <v>114</v>
      </c>
      <c r="B72" s="14">
        <v>31500</v>
      </c>
      <c r="C72" s="14">
        <v>31500</v>
      </c>
      <c r="D72" s="14">
        <f>C72-B72</f>
        <v>0</v>
      </c>
      <c r="E72" s="14">
        <v>0</v>
      </c>
      <c r="F72" s="16"/>
      <c r="G72" s="15"/>
      <c r="H72" s="14">
        <v>0</v>
      </c>
      <c r="I72" s="14">
        <v>0</v>
      </c>
      <c r="J72" s="14">
        <v>0</v>
      </c>
      <c r="K72" s="14">
        <v>0</v>
      </c>
      <c r="L72" s="17"/>
    </row>
    <row r="73" spans="1:12" ht="16.5" customHeight="1" outlineLevel="1">
      <c r="A73" s="12" t="s">
        <v>115</v>
      </c>
      <c r="B73" s="14">
        <v>1892178</v>
      </c>
      <c r="C73" s="14">
        <v>925555.81</v>
      </c>
      <c r="D73" s="14">
        <f>C73-B73</f>
        <v>-966622.19</v>
      </c>
      <c r="E73" s="14">
        <v>491400</v>
      </c>
      <c r="F73" s="16" t="s">
        <v>116</v>
      </c>
      <c r="G73" s="15"/>
      <c r="H73" s="14">
        <v>292000</v>
      </c>
      <c r="I73" s="14">
        <v>1280000</v>
      </c>
      <c r="J73" s="14">
        <v>1719000</v>
      </c>
      <c r="K73" s="14">
        <v>1678000</v>
      </c>
      <c r="L73" s="17"/>
    </row>
    <row r="74" spans="1:12" ht="13.5" outlineLevel="1" thickBot="1">
      <c r="A74" s="12" t="s">
        <v>117</v>
      </c>
      <c r="B74" s="14">
        <v>600000</v>
      </c>
      <c r="C74" s="14">
        <v>595739.65</v>
      </c>
      <c r="D74" s="14">
        <f>C74-B74</f>
        <v>-4260.349999999977</v>
      </c>
      <c r="E74" s="14">
        <v>0</v>
      </c>
      <c r="F74" s="16" t="s">
        <v>118</v>
      </c>
      <c r="G74" s="15"/>
      <c r="H74" s="14">
        <v>0</v>
      </c>
      <c r="I74" s="14">
        <v>0</v>
      </c>
      <c r="J74" s="14">
        <v>0</v>
      </c>
      <c r="K74" s="14">
        <v>0</v>
      </c>
      <c r="L74" s="17"/>
    </row>
    <row r="75" spans="1:12" s="25" customFormat="1" ht="13.5" thickBot="1">
      <c r="A75" s="21" t="s">
        <v>119</v>
      </c>
      <c r="B75" s="22">
        <f>SUM(B71:B74)</f>
        <v>2525558</v>
      </c>
      <c r="C75" s="22">
        <f>SUM(C71:C74)</f>
        <v>1554645.46</v>
      </c>
      <c r="D75" s="22">
        <f>SUM(D71:D74)</f>
        <v>-970912.5399999999</v>
      </c>
      <c r="E75" s="22">
        <f>SUM(E71:E74)</f>
        <v>491400</v>
      </c>
      <c r="F75" s="24"/>
      <c r="G75" s="23"/>
      <c r="H75" s="22">
        <f>SUM(H71:H74)</f>
        <v>292000</v>
      </c>
      <c r="I75" s="22">
        <f>SUM(I71:I74)</f>
        <v>1280000</v>
      </c>
      <c r="J75" s="22">
        <f>SUM(J71:J74)</f>
        <v>1719000</v>
      </c>
      <c r="K75" s="22">
        <f>SUM(K71:K74)</f>
        <v>1678000</v>
      </c>
      <c r="L75" s="17"/>
    </row>
    <row r="76" spans="1:12" ht="13.5" outlineLevel="1" thickBot="1">
      <c r="A76" s="26" t="s">
        <v>120</v>
      </c>
      <c r="B76" s="14">
        <v>330703</v>
      </c>
      <c r="C76" s="15">
        <f>330703.04-50000</f>
        <v>280703.04</v>
      </c>
      <c r="D76" s="14">
        <f>C76-B76</f>
        <v>-49999.96000000002</v>
      </c>
      <c r="E76" s="14">
        <v>0</v>
      </c>
      <c r="F76" s="16"/>
      <c r="G76" s="15"/>
      <c r="H76" s="14">
        <v>99069</v>
      </c>
      <c r="I76" s="14">
        <v>150000</v>
      </c>
      <c r="J76" s="14">
        <v>200000</v>
      </c>
      <c r="K76" s="14">
        <v>100000</v>
      </c>
      <c r="L76" s="17"/>
    </row>
    <row r="77" spans="1:12" s="25" customFormat="1" ht="13.5" thickBot="1">
      <c r="A77" s="21" t="s">
        <v>121</v>
      </c>
      <c r="B77" s="22">
        <f>SUM(B76:B76)</f>
        <v>330703</v>
      </c>
      <c r="C77" s="22">
        <f>SUM(C76:C76)</f>
        <v>280703.04</v>
      </c>
      <c r="D77" s="22">
        <f>SUM(D76:D76)</f>
        <v>-49999.96000000002</v>
      </c>
      <c r="E77" s="22">
        <f>SUM(E76:E76)</f>
        <v>0</v>
      </c>
      <c r="F77" s="24"/>
      <c r="G77" s="23"/>
      <c r="H77" s="22">
        <f>SUM(H76:H76)</f>
        <v>99069</v>
      </c>
      <c r="I77" s="22">
        <f>SUM(I76:I76)</f>
        <v>150000</v>
      </c>
      <c r="J77" s="22">
        <f>SUM(J76:J76)</f>
        <v>200000</v>
      </c>
      <c r="K77" s="22">
        <f>SUM(K76:K76)</f>
        <v>100000</v>
      </c>
      <c r="L77" s="17"/>
    </row>
    <row r="78" spans="1:12" s="25" customFormat="1" ht="13.5" thickBot="1">
      <c r="A78" s="32" t="s">
        <v>122</v>
      </c>
      <c r="B78" s="33">
        <f>SUM(B11,B14,B27,B54,B56,B70,B75,B77)</f>
        <v>13872542</v>
      </c>
      <c r="C78" s="33">
        <f>SUM(C11,C14,C27,C54,C56,C70,C75,C77)</f>
        <v>9902611.89</v>
      </c>
      <c r="D78" s="33">
        <f>SUM(D11,D14,D27,D54,D56,D70,D75,D77)</f>
        <v>-3969930.11</v>
      </c>
      <c r="E78" s="33">
        <f>SUM(E11,E14,E27,E54,E56,E70,E75,E77)</f>
        <v>3501289.55</v>
      </c>
      <c r="F78" s="34"/>
      <c r="G78" s="23"/>
      <c r="H78" s="33">
        <f>SUM(H11,H14,H27,H54,H56,H70,H75,H77)</f>
        <v>16472829</v>
      </c>
      <c r="I78" s="33">
        <f>SUM(I11,I14,I27,I54,I56,I70,I75,I77)</f>
        <v>3862000</v>
      </c>
      <c r="J78" s="33">
        <f>SUM(J11,J14,J27,J54,J56,J70,J75,J77)</f>
        <v>3309000</v>
      </c>
      <c r="K78" s="33">
        <f>SUM(K11,K14,K27,K54,K56,K70,K75,K77)</f>
        <v>3168000</v>
      </c>
      <c r="L78" s="17"/>
    </row>
    <row r="79" spans="2:11" ht="13.5" thickTop="1">
      <c r="B79" s="35"/>
      <c r="C79" s="35"/>
      <c r="D79" s="35"/>
      <c r="E79" s="35"/>
      <c r="F79" s="36"/>
      <c r="G79" s="15"/>
      <c r="H79" s="35"/>
      <c r="I79" s="35"/>
      <c r="J79" s="35"/>
      <c r="K79" s="35"/>
    </row>
    <row r="80" spans="1:11" s="20" customFormat="1" ht="12.75" outlineLevel="1">
      <c r="A80" s="3" t="s">
        <v>123</v>
      </c>
      <c r="B80" s="14">
        <v>0</v>
      </c>
      <c r="C80" s="14">
        <v>-6522.55</v>
      </c>
      <c r="D80" s="14">
        <f aca="true" t="shared" si="5" ref="D80:D106">C80-B80</f>
        <v>-6522.55</v>
      </c>
      <c r="E80" s="14">
        <v>0</v>
      </c>
      <c r="F80" s="16"/>
      <c r="G80" s="15"/>
      <c r="H80" s="14">
        <v>0</v>
      </c>
      <c r="I80" s="14">
        <v>0</v>
      </c>
      <c r="J80" s="14">
        <v>0</v>
      </c>
      <c r="K80" s="14">
        <v>0</v>
      </c>
    </row>
    <row r="81" spans="1:11" s="20" customFormat="1" ht="12.75" outlineLevel="1">
      <c r="A81" s="18" t="s">
        <v>124</v>
      </c>
      <c r="B81" s="14">
        <v>779000</v>
      </c>
      <c r="C81" s="14">
        <v>136926.17</v>
      </c>
      <c r="D81" s="14">
        <f t="shared" si="5"/>
        <v>-642073.83</v>
      </c>
      <c r="E81" s="14">
        <v>642074</v>
      </c>
      <c r="F81" s="16" t="s">
        <v>125</v>
      </c>
      <c r="G81" s="15"/>
      <c r="H81" s="15">
        <v>150000</v>
      </c>
      <c r="I81" s="14">
        <v>0</v>
      </c>
      <c r="J81" s="14">
        <v>0</v>
      </c>
      <c r="K81" s="14">
        <v>0</v>
      </c>
    </row>
    <row r="82" spans="1:11" s="20" customFormat="1" ht="12.75" outlineLevel="1">
      <c r="A82" s="18" t="s">
        <v>126</v>
      </c>
      <c r="B82" s="14">
        <v>580000</v>
      </c>
      <c r="C82" s="14">
        <v>1158390.88</v>
      </c>
      <c r="D82" s="14">
        <f t="shared" si="5"/>
        <v>578390.8799999999</v>
      </c>
      <c r="E82" s="14">
        <v>0</v>
      </c>
      <c r="F82" s="16"/>
      <c r="G82" s="15"/>
      <c r="H82" s="15">
        <v>900000</v>
      </c>
      <c r="I82" s="14">
        <v>0</v>
      </c>
      <c r="J82" s="14">
        <v>0</v>
      </c>
      <c r="K82" s="14">
        <v>0</v>
      </c>
    </row>
    <row r="83" spans="1:11" s="20" customFormat="1" ht="12.75" outlineLevel="1">
      <c r="A83" s="18" t="s">
        <v>127</v>
      </c>
      <c r="B83" s="14">
        <v>100000</v>
      </c>
      <c r="C83" s="14">
        <v>283712.4</v>
      </c>
      <c r="D83" s="14">
        <f t="shared" si="5"/>
        <v>183712.40000000002</v>
      </c>
      <c r="E83" s="14">
        <v>0</v>
      </c>
      <c r="F83" s="16"/>
      <c r="G83" s="15"/>
      <c r="H83" s="15">
        <v>100000</v>
      </c>
      <c r="I83" s="14">
        <v>0</v>
      </c>
      <c r="J83" s="14">
        <v>0</v>
      </c>
      <c r="K83" s="14">
        <v>0</v>
      </c>
    </row>
    <row r="84" spans="1:11" s="20" customFormat="1" ht="12.75" outlineLevel="1">
      <c r="A84" s="18" t="s">
        <v>128</v>
      </c>
      <c r="B84" s="14">
        <v>200000</v>
      </c>
      <c r="C84" s="14">
        <v>2190.23</v>
      </c>
      <c r="D84" s="14">
        <f t="shared" si="5"/>
        <v>-197809.77</v>
      </c>
      <c r="E84" s="14">
        <v>197810</v>
      </c>
      <c r="F84" s="16" t="s">
        <v>129</v>
      </c>
      <c r="G84" s="15"/>
      <c r="H84" s="15">
        <v>100000</v>
      </c>
      <c r="I84" s="14">
        <v>0</v>
      </c>
      <c r="J84" s="14">
        <v>0</v>
      </c>
      <c r="K84" s="14">
        <v>0</v>
      </c>
    </row>
    <row r="85" spans="1:11" s="20" customFormat="1" ht="12.75" outlineLevel="1">
      <c r="A85" s="18" t="s">
        <v>130</v>
      </c>
      <c r="B85" s="14">
        <v>700000</v>
      </c>
      <c r="C85" s="14">
        <v>1025104.11</v>
      </c>
      <c r="D85" s="14">
        <f t="shared" si="5"/>
        <v>325104.11</v>
      </c>
      <c r="E85" s="14">
        <v>0</v>
      </c>
      <c r="F85" s="16"/>
      <c r="G85" s="15"/>
      <c r="H85" s="15">
        <v>900000</v>
      </c>
      <c r="I85" s="14">
        <v>0</v>
      </c>
      <c r="J85" s="14">
        <v>0</v>
      </c>
      <c r="K85" s="14">
        <v>0</v>
      </c>
    </row>
    <row r="86" spans="1:11" s="20" customFormat="1" ht="12.75" outlineLevel="1">
      <c r="A86" s="18" t="s">
        <v>131</v>
      </c>
      <c r="B86" s="14">
        <v>100000</v>
      </c>
      <c r="C86" s="14">
        <v>102012.78</v>
      </c>
      <c r="D86" s="14">
        <f t="shared" si="5"/>
        <v>2012.7799999999988</v>
      </c>
      <c r="E86" s="14">
        <v>0</v>
      </c>
      <c r="F86" s="16"/>
      <c r="G86" s="15"/>
      <c r="H86" s="15">
        <v>100000</v>
      </c>
      <c r="I86" s="14">
        <v>0</v>
      </c>
      <c r="J86" s="14">
        <v>0</v>
      </c>
      <c r="K86" s="14">
        <v>0</v>
      </c>
    </row>
    <row r="87" spans="1:11" s="20" customFormat="1" ht="17.25" customHeight="1" outlineLevel="1">
      <c r="A87" s="18" t="s">
        <v>132</v>
      </c>
      <c r="B87" s="14">
        <v>4200000</v>
      </c>
      <c r="C87" s="14">
        <v>2715289.05</v>
      </c>
      <c r="D87" s="14">
        <f t="shared" si="5"/>
        <v>-1484710.9500000002</v>
      </c>
      <c r="E87" s="14">
        <v>0</v>
      </c>
      <c r="F87" s="16" t="s">
        <v>133</v>
      </c>
      <c r="G87" s="15"/>
      <c r="H87" s="15">
        <v>3500000</v>
      </c>
      <c r="I87" s="14">
        <v>0</v>
      </c>
      <c r="J87" s="14">
        <v>0</v>
      </c>
      <c r="K87" s="14">
        <v>0</v>
      </c>
    </row>
    <row r="88" spans="1:11" s="20" customFormat="1" ht="12.75" outlineLevel="1">
      <c r="A88" s="18" t="s">
        <v>134</v>
      </c>
      <c r="B88" s="14">
        <v>1000000</v>
      </c>
      <c r="C88" s="14">
        <v>1116274.29</v>
      </c>
      <c r="D88" s="14">
        <f t="shared" si="5"/>
        <v>116274.29000000004</v>
      </c>
      <c r="E88" s="14">
        <v>0</v>
      </c>
      <c r="F88" s="16"/>
      <c r="G88" s="15"/>
      <c r="H88" s="15">
        <v>1000000</v>
      </c>
      <c r="I88" s="14">
        <v>0</v>
      </c>
      <c r="J88" s="14">
        <v>0</v>
      </c>
      <c r="K88" s="14">
        <v>0</v>
      </c>
    </row>
    <row r="89" spans="1:11" s="20" customFormat="1" ht="12.75" outlineLevel="1">
      <c r="A89" s="18" t="s">
        <v>135</v>
      </c>
      <c r="B89" s="14">
        <v>200000</v>
      </c>
      <c r="C89" s="14">
        <v>194792.24</v>
      </c>
      <c r="D89" s="14">
        <f t="shared" si="5"/>
        <v>-5207.760000000009</v>
      </c>
      <c r="E89" s="14">
        <v>0</v>
      </c>
      <c r="F89" s="16"/>
      <c r="G89" s="15"/>
      <c r="H89" s="15">
        <v>200000</v>
      </c>
      <c r="I89" s="14">
        <v>0</v>
      </c>
      <c r="J89" s="14">
        <v>0</v>
      </c>
      <c r="K89" s="14">
        <v>0</v>
      </c>
    </row>
    <row r="90" spans="1:11" s="20" customFormat="1" ht="12.75" outlineLevel="1">
      <c r="A90" s="18" t="s">
        <v>136</v>
      </c>
      <c r="B90" s="14">
        <v>200000</v>
      </c>
      <c r="C90" s="14">
        <v>200141.87</v>
      </c>
      <c r="D90" s="14">
        <f t="shared" si="5"/>
        <v>141.86999999999534</v>
      </c>
      <c r="E90" s="14">
        <v>0</v>
      </c>
      <c r="F90" s="16"/>
      <c r="G90" s="15"/>
      <c r="H90" s="15">
        <v>200000</v>
      </c>
      <c r="I90" s="14">
        <v>0</v>
      </c>
      <c r="J90" s="14">
        <v>0</v>
      </c>
      <c r="K90" s="14">
        <v>0</v>
      </c>
    </row>
    <row r="91" spans="1:11" s="20" customFormat="1" ht="12.75" outlineLevel="1">
      <c r="A91" s="18" t="s">
        <v>137</v>
      </c>
      <c r="B91" s="14">
        <v>400000</v>
      </c>
      <c r="C91" s="14">
        <v>418996.4</v>
      </c>
      <c r="D91" s="14">
        <f t="shared" si="5"/>
        <v>18996.400000000023</v>
      </c>
      <c r="E91" s="14">
        <v>0</v>
      </c>
      <c r="F91" s="16"/>
      <c r="G91" s="15"/>
      <c r="H91" s="15">
        <v>900000</v>
      </c>
      <c r="I91" s="14">
        <v>0</v>
      </c>
      <c r="J91" s="14">
        <v>0</v>
      </c>
      <c r="K91" s="14">
        <v>0</v>
      </c>
    </row>
    <row r="92" spans="1:11" s="20" customFormat="1" ht="12.75" outlineLevel="1">
      <c r="A92" s="18" t="s">
        <v>138</v>
      </c>
      <c r="B92" s="14">
        <v>400000</v>
      </c>
      <c r="C92" s="14">
        <v>107723.58</v>
      </c>
      <c r="D92" s="14">
        <f t="shared" si="5"/>
        <v>-292276.42</v>
      </c>
      <c r="E92" s="14">
        <v>0</v>
      </c>
      <c r="F92" s="16"/>
      <c r="G92" s="15"/>
      <c r="H92" s="15">
        <v>200000</v>
      </c>
      <c r="I92" s="14">
        <v>0</v>
      </c>
      <c r="J92" s="14">
        <v>0</v>
      </c>
      <c r="K92" s="14">
        <v>0</v>
      </c>
    </row>
    <row r="93" spans="1:11" s="20" customFormat="1" ht="12.75" outlineLevel="1">
      <c r="A93" s="18" t="s">
        <v>139</v>
      </c>
      <c r="B93" s="14">
        <v>6783</v>
      </c>
      <c r="C93" s="14">
        <v>6782.53</v>
      </c>
      <c r="D93" s="14">
        <f t="shared" si="5"/>
        <v>-0.47000000000025466</v>
      </c>
      <c r="E93" s="14">
        <v>60000</v>
      </c>
      <c r="F93" s="16"/>
      <c r="G93" s="15"/>
      <c r="H93" s="15">
        <v>150000</v>
      </c>
      <c r="I93" s="14">
        <v>0</v>
      </c>
      <c r="J93" s="14">
        <v>0</v>
      </c>
      <c r="K93" s="14">
        <v>0</v>
      </c>
    </row>
    <row r="94" spans="1:11" s="20" customFormat="1" ht="12.75" outlineLevel="1">
      <c r="A94" s="18" t="s">
        <v>140</v>
      </c>
      <c r="B94" s="14">
        <v>0</v>
      </c>
      <c r="C94" s="14">
        <v>-434.16999999999825</v>
      </c>
      <c r="D94" s="14">
        <f t="shared" si="5"/>
        <v>-434.16999999999825</v>
      </c>
      <c r="E94" s="14">
        <v>0</v>
      </c>
      <c r="F94" s="16"/>
      <c r="G94" s="15"/>
      <c r="H94" s="15">
        <v>0</v>
      </c>
      <c r="I94" s="14">
        <v>0</v>
      </c>
      <c r="J94" s="14">
        <v>0</v>
      </c>
      <c r="K94" s="14">
        <v>0</v>
      </c>
    </row>
    <row r="95" spans="1:11" s="20" customFormat="1" ht="12.75" outlineLevel="1">
      <c r="A95" s="18" t="s">
        <v>141</v>
      </c>
      <c r="B95" s="14">
        <v>200000</v>
      </c>
      <c r="C95" s="14">
        <v>0</v>
      </c>
      <c r="D95" s="14">
        <f t="shared" si="5"/>
        <v>-200000</v>
      </c>
      <c r="E95" s="14">
        <v>200000</v>
      </c>
      <c r="F95" s="16" t="s">
        <v>125</v>
      </c>
      <c r="G95" s="15"/>
      <c r="H95" s="15">
        <v>0</v>
      </c>
      <c r="I95" s="14">
        <v>0</v>
      </c>
      <c r="J95" s="14">
        <v>0</v>
      </c>
      <c r="K95" s="14">
        <v>0</v>
      </c>
    </row>
    <row r="96" spans="1:11" s="20" customFormat="1" ht="12.75" outlineLevel="1">
      <c r="A96" s="18" t="s">
        <v>142</v>
      </c>
      <c r="B96" s="14">
        <v>0</v>
      </c>
      <c r="C96" s="14">
        <v>-895.13</v>
      </c>
      <c r="D96" s="14">
        <f t="shared" si="5"/>
        <v>-895.13</v>
      </c>
      <c r="E96" s="14">
        <v>0</v>
      </c>
      <c r="F96" s="16"/>
      <c r="G96" s="15"/>
      <c r="H96" s="15">
        <v>0</v>
      </c>
      <c r="I96" s="14">
        <v>0</v>
      </c>
      <c r="J96" s="14">
        <v>0</v>
      </c>
      <c r="K96" s="14">
        <v>0</v>
      </c>
    </row>
    <row r="97" spans="1:11" s="20" customFormat="1" ht="12.75" outlineLevel="1">
      <c r="A97" s="18" t="s">
        <v>143</v>
      </c>
      <c r="B97" s="14">
        <v>0</v>
      </c>
      <c r="C97" s="14">
        <v>-895.13</v>
      </c>
      <c r="D97" s="14">
        <f t="shared" si="5"/>
        <v>-895.13</v>
      </c>
      <c r="E97" s="14">
        <v>0</v>
      </c>
      <c r="F97" s="16"/>
      <c r="G97" s="15"/>
      <c r="H97" s="15">
        <v>0</v>
      </c>
      <c r="I97" s="14">
        <v>0</v>
      </c>
      <c r="J97" s="14">
        <v>0</v>
      </c>
      <c r="K97" s="14">
        <v>0</v>
      </c>
    </row>
    <row r="98" spans="1:11" s="20" customFormat="1" ht="12.75" outlineLevel="1">
      <c r="A98" s="18" t="s">
        <v>144</v>
      </c>
      <c r="B98" s="14">
        <v>67412</v>
      </c>
      <c r="C98" s="14">
        <v>67411.53</v>
      </c>
      <c r="D98" s="14">
        <f t="shared" si="5"/>
        <v>-0.47000000000116415</v>
      </c>
      <c r="E98" s="14">
        <v>0</v>
      </c>
      <c r="F98" s="16"/>
      <c r="G98" s="15"/>
      <c r="H98" s="15">
        <v>0</v>
      </c>
      <c r="I98" s="14">
        <v>0</v>
      </c>
      <c r="J98" s="14">
        <v>0</v>
      </c>
      <c r="K98" s="14">
        <v>0</v>
      </c>
    </row>
    <row r="99" spans="1:11" s="20" customFormat="1" ht="12.75" outlineLevel="1">
      <c r="A99" s="18" t="s">
        <v>145</v>
      </c>
      <c r="B99" s="14">
        <v>43078</v>
      </c>
      <c r="C99" s="14">
        <v>43077.67</v>
      </c>
      <c r="D99" s="14">
        <f t="shared" si="5"/>
        <v>-0.33000000000174623</v>
      </c>
      <c r="E99" s="14">
        <v>0</v>
      </c>
      <c r="F99" s="16"/>
      <c r="G99" s="15"/>
      <c r="H99" s="15">
        <v>0</v>
      </c>
      <c r="I99" s="14">
        <v>0</v>
      </c>
      <c r="J99" s="14">
        <v>0</v>
      </c>
      <c r="K99" s="14">
        <v>0</v>
      </c>
    </row>
    <row r="100" spans="1:11" s="20" customFormat="1" ht="12.75" outlineLevel="1">
      <c r="A100" s="18" t="s">
        <v>146</v>
      </c>
      <c r="B100" s="14">
        <v>74122</v>
      </c>
      <c r="C100" s="14">
        <v>74121.63</v>
      </c>
      <c r="D100" s="14">
        <f t="shared" si="5"/>
        <v>-0.3699999999953434</v>
      </c>
      <c r="E100" s="14">
        <v>0</v>
      </c>
      <c r="F100" s="16"/>
      <c r="G100" s="15"/>
      <c r="H100" s="15">
        <v>0</v>
      </c>
      <c r="I100" s="14">
        <v>0</v>
      </c>
      <c r="J100" s="14">
        <v>0</v>
      </c>
      <c r="K100" s="14">
        <v>0</v>
      </c>
    </row>
    <row r="101" spans="1:11" s="20" customFormat="1" ht="12.75" outlineLevel="1">
      <c r="A101" s="18" t="s">
        <v>147</v>
      </c>
      <c r="B101" s="14">
        <v>7103784</v>
      </c>
      <c r="C101" s="14">
        <v>3752617.88</v>
      </c>
      <c r="D101" s="14">
        <f t="shared" si="5"/>
        <v>-3351166.12</v>
      </c>
      <c r="E101" s="14">
        <v>0</v>
      </c>
      <c r="F101" s="16"/>
      <c r="G101" s="15"/>
      <c r="H101" s="15">
        <v>0</v>
      </c>
      <c r="I101" s="14">
        <v>0</v>
      </c>
      <c r="J101" s="14">
        <v>0</v>
      </c>
      <c r="K101" s="14">
        <v>0</v>
      </c>
    </row>
    <row r="102" spans="1:11" s="20" customFormat="1" ht="12.75" outlineLevel="1">
      <c r="A102" s="18" t="s">
        <v>148</v>
      </c>
      <c r="B102" s="14">
        <v>768837</v>
      </c>
      <c r="C102" s="14">
        <v>0</v>
      </c>
      <c r="D102" s="14">
        <f t="shared" si="5"/>
        <v>-768837</v>
      </c>
      <c r="E102" s="14">
        <v>1601000</v>
      </c>
      <c r="F102" s="16" t="s">
        <v>125</v>
      </c>
      <c r="G102" s="15"/>
      <c r="H102" s="15">
        <v>100000</v>
      </c>
      <c r="I102" s="14">
        <v>0</v>
      </c>
      <c r="J102" s="14">
        <v>0</v>
      </c>
      <c r="K102" s="14">
        <v>0</v>
      </c>
    </row>
    <row r="103" spans="1:11" s="20" customFormat="1" ht="12.75" outlineLevel="1">
      <c r="A103" s="18" t="s">
        <v>149</v>
      </c>
      <c r="B103" s="14">
        <v>38613</v>
      </c>
      <c r="C103" s="14">
        <v>38613.3</v>
      </c>
      <c r="D103" s="14">
        <f t="shared" si="5"/>
        <v>0.3000000000029104</v>
      </c>
      <c r="E103" s="14">
        <v>0</v>
      </c>
      <c r="F103" s="16"/>
      <c r="G103" s="15"/>
      <c r="H103" s="15">
        <v>0</v>
      </c>
      <c r="I103" s="14">
        <v>0</v>
      </c>
      <c r="J103" s="14">
        <v>0</v>
      </c>
      <c r="K103" s="14">
        <v>0</v>
      </c>
    </row>
    <row r="104" spans="1:11" s="20" customFormat="1" ht="12.75" outlineLevel="1">
      <c r="A104" s="18" t="s">
        <v>150</v>
      </c>
      <c r="B104" s="14">
        <v>1155</v>
      </c>
      <c r="C104" s="14">
        <v>1154.58</v>
      </c>
      <c r="D104" s="14">
        <f t="shared" si="5"/>
        <v>-0.42000000000007276</v>
      </c>
      <c r="E104" s="14">
        <v>0</v>
      </c>
      <c r="F104" s="16"/>
      <c r="G104" s="15"/>
      <c r="H104" s="15">
        <v>0</v>
      </c>
      <c r="I104" s="14">
        <v>0</v>
      </c>
      <c r="J104" s="14">
        <v>0</v>
      </c>
      <c r="K104" s="14">
        <v>0</v>
      </c>
    </row>
    <row r="105" spans="1:11" s="20" customFormat="1" ht="12.75" outlineLevel="1">
      <c r="A105" s="18" t="s">
        <v>151</v>
      </c>
      <c r="B105" s="14">
        <v>0</v>
      </c>
      <c r="C105" s="14">
        <v>212335.55</v>
      </c>
      <c r="D105" s="14">
        <f t="shared" si="5"/>
        <v>212335.55</v>
      </c>
      <c r="E105" s="14">
        <v>0</v>
      </c>
      <c r="F105" s="16"/>
      <c r="G105" s="15"/>
      <c r="H105" s="14">
        <v>0</v>
      </c>
      <c r="I105" s="14">
        <v>0</v>
      </c>
      <c r="J105" s="14">
        <v>0</v>
      </c>
      <c r="K105" s="14">
        <v>0</v>
      </c>
    </row>
    <row r="106" spans="1:11" s="20" customFormat="1" ht="12.75" outlineLevel="1">
      <c r="A106" s="18" t="s">
        <v>152</v>
      </c>
      <c r="B106" s="14">
        <v>3281216</v>
      </c>
      <c r="C106" s="14">
        <v>3281215.72</v>
      </c>
      <c r="D106" s="14">
        <f t="shared" si="5"/>
        <v>-0.27999999979510903</v>
      </c>
      <c r="E106" s="14">
        <v>0</v>
      </c>
      <c r="F106" s="16"/>
      <c r="G106" s="15"/>
      <c r="H106" s="14">
        <v>0</v>
      </c>
      <c r="I106" s="14">
        <v>0</v>
      </c>
      <c r="J106" s="14">
        <v>0</v>
      </c>
      <c r="K106" s="14">
        <v>0</v>
      </c>
    </row>
    <row r="107" spans="1:11" ht="12.75">
      <c r="A107" s="37" t="s">
        <v>153</v>
      </c>
      <c r="B107" s="38">
        <f>SUM(B80:B106)</f>
        <v>20444000</v>
      </c>
      <c r="C107" s="38">
        <f>SUM(C80:C106)</f>
        <v>14930137.410000004</v>
      </c>
      <c r="D107" s="38">
        <f>SUM(D80:D106)</f>
        <v>-5513862.59</v>
      </c>
      <c r="E107" s="38">
        <f>SUM(E80:E106)</f>
        <v>2700884</v>
      </c>
      <c r="F107" s="39"/>
      <c r="G107" s="23"/>
      <c r="H107" s="38">
        <f>SUM(H80:H106)</f>
        <v>8500000</v>
      </c>
      <c r="I107" s="38">
        <f>SUM(I80:I106)</f>
        <v>0</v>
      </c>
      <c r="J107" s="38">
        <f>SUM(J80:J106)</f>
        <v>0</v>
      </c>
      <c r="K107" s="38">
        <f>SUM(K80:K106)</f>
        <v>0</v>
      </c>
    </row>
    <row r="108" spans="2:11" ht="12.75">
      <c r="B108" s="35"/>
      <c r="C108" s="35"/>
      <c r="D108" s="35"/>
      <c r="E108" s="35"/>
      <c r="F108" s="36"/>
      <c r="G108" s="15"/>
      <c r="H108" s="35"/>
      <c r="I108" s="35"/>
      <c r="J108" s="35"/>
      <c r="K108" s="35"/>
    </row>
    <row r="109" spans="1:12" s="25" customFormat="1" ht="13.5" thickBot="1">
      <c r="A109" s="32" t="s">
        <v>154</v>
      </c>
      <c r="B109" s="33">
        <f>SUM(B78,B107)</f>
        <v>34316542</v>
      </c>
      <c r="C109" s="33">
        <f>SUM(C78,C107)</f>
        <v>24832749.300000004</v>
      </c>
      <c r="D109" s="33">
        <f>SUM(D78,D107)</f>
        <v>-9483792.7</v>
      </c>
      <c r="E109" s="33">
        <f>SUM(E78,E107)</f>
        <v>6202173.55</v>
      </c>
      <c r="F109" s="34"/>
      <c r="G109" s="23"/>
      <c r="H109" s="33">
        <f>SUM(H78,H107)</f>
        <v>24972829</v>
      </c>
      <c r="I109" s="33">
        <f>SUM(I78,I107)</f>
        <v>3862000</v>
      </c>
      <c r="J109" s="33">
        <f>SUM(J78,J107)</f>
        <v>3309000</v>
      </c>
      <c r="K109" s="33">
        <f>SUM(K78,K107)</f>
        <v>3168000</v>
      </c>
      <c r="L109" s="17"/>
    </row>
    <row r="110" spans="2:11" ht="13.5" thickTop="1">
      <c r="B110" s="35"/>
      <c r="C110" s="35"/>
      <c r="D110" s="35"/>
      <c r="E110" s="35"/>
      <c r="F110" s="36"/>
      <c r="G110" s="15"/>
      <c r="H110" s="35"/>
      <c r="I110" s="35"/>
      <c r="J110" s="35"/>
      <c r="K110" s="35"/>
    </row>
    <row r="111" spans="2:11" ht="12.75">
      <c r="B111" s="35"/>
      <c r="C111" s="35"/>
      <c r="D111" s="35"/>
      <c r="E111" s="35"/>
      <c r="F111" s="36"/>
      <c r="G111" s="15"/>
      <c r="H111" s="35">
        <f>27822981-500000-100000-43379-28192-600000-H109</f>
        <v>1578581</v>
      </c>
      <c r="I111" s="35">
        <f>3862000-I109</f>
        <v>0</v>
      </c>
      <c r="J111" s="35">
        <f>3309000-J109</f>
        <v>0</v>
      </c>
      <c r="K111" s="35">
        <f>3208170-K109</f>
        <v>40170</v>
      </c>
    </row>
    <row r="112" spans="1:11" ht="12.75">
      <c r="A112" s="25" t="s">
        <v>155</v>
      </c>
      <c r="B112" s="35"/>
      <c r="C112" s="35"/>
      <c r="E112" s="35"/>
      <c r="F112" s="36"/>
      <c r="G112" s="15"/>
      <c r="H112" s="35"/>
      <c r="I112" s="35"/>
      <c r="J112" s="35"/>
      <c r="K112" s="35"/>
    </row>
    <row r="113" spans="1:5" ht="12.75">
      <c r="A113" s="2" t="s">
        <v>167</v>
      </c>
      <c r="B113" s="42">
        <v>500000</v>
      </c>
      <c r="C113" s="42">
        <v>416055.99</v>
      </c>
      <c r="D113" s="42">
        <f>+SUM(C113-B113)</f>
        <v>-83944.01000000001</v>
      </c>
      <c r="E113" s="42">
        <f>716222-686716</f>
        <v>29506</v>
      </c>
    </row>
    <row r="114" spans="1:5" ht="12.75">
      <c r="A114" s="2" t="s">
        <v>156</v>
      </c>
      <c r="B114" s="42">
        <v>2050000</v>
      </c>
      <c r="C114" s="42">
        <v>1547333</v>
      </c>
      <c r="D114" s="42">
        <f>+SUM(C114-B114)</f>
        <v>-502667</v>
      </c>
      <c r="E114" s="42">
        <f>184671+127091</f>
        <v>311762</v>
      </c>
    </row>
    <row r="115" spans="1:5" ht="12.75">
      <c r="A115" s="2" t="s">
        <v>157</v>
      </c>
      <c r="B115" s="42">
        <v>4822542</v>
      </c>
      <c r="C115" s="42">
        <v>1496702</v>
      </c>
      <c r="D115" s="42">
        <f>+SUM(C115-B115)</f>
        <v>-3325840</v>
      </c>
      <c r="E115" s="42">
        <v>1396396</v>
      </c>
    </row>
    <row r="116" spans="1:5" ht="12.75">
      <c r="A116" s="2" t="s">
        <v>168</v>
      </c>
      <c r="B116" s="42">
        <v>2500000</v>
      </c>
      <c r="C116" s="42">
        <f>2454834-50000</f>
        <v>2404834</v>
      </c>
      <c r="D116" s="42">
        <f>+SUM(C116-B116)</f>
        <v>-95166</v>
      </c>
      <c r="E116" s="42">
        <v>0</v>
      </c>
    </row>
    <row r="117" spans="1:5" ht="12.75">
      <c r="A117" s="2" t="s">
        <v>158</v>
      </c>
      <c r="B117" s="42">
        <v>4000000</v>
      </c>
      <c r="C117" s="42">
        <v>4037688</v>
      </c>
      <c r="D117" s="42">
        <f>+SUM(C117-B117)</f>
        <v>37688</v>
      </c>
      <c r="E117" s="42">
        <f>+E73+585509+686716</f>
        <v>1763625</v>
      </c>
    </row>
    <row r="118" spans="1:5" ht="12.75">
      <c r="A118" s="41" t="s">
        <v>159</v>
      </c>
      <c r="B118" s="43">
        <f>SUM(B113:B117)</f>
        <v>13872542</v>
      </c>
      <c r="C118" s="43">
        <f>SUM(C113:C117)</f>
        <v>9902612.99</v>
      </c>
      <c r="D118" s="43">
        <f>SUM(D113:D117)</f>
        <v>-3969929.01</v>
      </c>
      <c r="E118" s="43">
        <f>SUM(E113:E117)</f>
        <v>3501289</v>
      </c>
    </row>
    <row r="119" spans="2:5" ht="12.75">
      <c r="B119" s="42"/>
      <c r="C119" s="42"/>
      <c r="D119" s="42"/>
      <c r="E119" s="42"/>
    </row>
    <row r="120" spans="1:5" ht="12.75">
      <c r="A120" s="25" t="s">
        <v>160</v>
      </c>
      <c r="B120" s="42"/>
      <c r="C120" s="42"/>
      <c r="D120" s="42"/>
      <c r="E120" s="42"/>
    </row>
    <row r="121" spans="1:5" ht="12.75">
      <c r="A121" s="2" t="s">
        <v>161</v>
      </c>
      <c r="B121" s="42">
        <v>5300000</v>
      </c>
      <c r="C121" s="42">
        <v>5367455</v>
      </c>
      <c r="D121" s="42">
        <f>+SUM(C121-B121)</f>
        <v>67455</v>
      </c>
      <c r="E121" s="42">
        <v>0</v>
      </c>
    </row>
    <row r="122" spans="1:5" ht="12.75">
      <c r="A122" s="2" t="s">
        <v>162</v>
      </c>
      <c r="B122" s="42">
        <v>3566179</v>
      </c>
      <c r="C122" s="42">
        <v>3566179</v>
      </c>
      <c r="D122" s="42">
        <f>+SUM(C122-B122)</f>
        <v>0</v>
      </c>
      <c r="E122" s="42">
        <v>0</v>
      </c>
    </row>
    <row r="123" spans="1:5" ht="15.75" customHeight="1">
      <c r="A123" s="2" t="s">
        <v>163</v>
      </c>
      <c r="B123" s="42">
        <v>5957921</v>
      </c>
      <c r="C123" s="42">
        <v>0.38000000081956387</v>
      </c>
      <c r="D123" s="42">
        <f>+SUM(C123-B123)</f>
        <v>-5957920.619999999</v>
      </c>
      <c r="E123" s="42">
        <f>1601000+599884</f>
        <v>2200884</v>
      </c>
    </row>
    <row r="124" spans="1:5" ht="12.75">
      <c r="A124" s="2" t="s">
        <v>164</v>
      </c>
      <c r="B124" s="42">
        <v>1019900</v>
      </c>
      <c r="C124" s="42">
        <f>1396504-2</f>
        <v>1396502</v>
      </c>
      <c r="D124" s="42">
        <f>+SUM(C124-B124)</f>
        <v>376602</v>
      </c>
      <c r="E124" s="42">
        <v>500000</v>
      </c>
    </row>
    <row r="125" spans="1:5" ht="12.75">
      <c r="A125" s="2" t="s">
        <v>158</v>
      </c>
      <c r="B125" s="42">
        <v>4600000</v>
      </c>
      <c r="C125" s="42">
        <v>4600000</v>
      </c>
      <c r="D125" s="42">
        <f>+SUM(C125-B125)</f>
        <v>0</v>
      </c>
      <c r="E125" s="42">
        <v>0</v>
      </c>
    </row>
    <row r="126" spans="1:5" ht="12.75">
      <c r="A126" s="41" t="s">
        <v>165</v>
      </c>
      <c r="B126" s="43">
        <f>SUM(B121:B125)</f>
        <v>20444000</v>
      </c>
      <c r="C126" s="43">
        <f>SUM(C121:C125)</f>
        <v>14930136.38</v>
      </c>
      <c r="D126" s="43">
        <f>SUM(D121:D125)</f>
        <v>-5513863.619999999</v>
      </c>
      <c r="E126" s="43">
        <f>SUM(E121:E125)</f>
        <v>2700884</v>
      </c>
    </row>
    <row r="127" spans="2:5" ht="12.75">
      <c r="B127" s="42"/>
      <c r="C127" s="42"/>
      <c r="D127" s="42"/>
      <c r="E127" s="42"/>
    </row>
    <row r="128" spans="1:5" ht="12.75">
      <c r="A128" s="41" t="s">
        <v>166</v>
      </c>
      <c r="B128" s="43">
        <f>B118+B126</f>
        <v>34316542</v>
      </c>
      <c r="C128" s="43">
        <f>C118+C126</f>
        <v>24832749.37</v>
      </c>
      <c r="D128" s="43">
        <f>D118+D126</f>
        <v>-9483792.629999999</v>
      </c>
      <c r="E128" s="43">
        <f>E118+E126</f>
        <v>6202173</v>
      </c>
    </row>
    <row r="129" spans="2:5" ht="12.75">
      <c r="B129" s="20"/>
      <c r="C129" s="20"/>
      <c r="D129" s="20"/>
      <c r="E129" s="20"/>
    </row>
    <row r="130" ht="12.75">
      <c r="B130" s="35"/>
    </row>
    <row r="131" ht="12.75">
      <c r="C131" s="40"/>
    </row>
    <row r="132" ht="12.75"/>
    <row r="133" ht="12.75"/>
  </sheetData>
  <printOptions/>
  <pageMargins left="0.75" right="0.75" top="1" bottom="1" header="0.5" footer="0.5"/>
  <pageSetup fitToHeight="12" fitToWidth="1" horizontalDpi="600" verticalDpi="600" orientation="landscape" paperSize="9" r:id="rId4"/>
  <headerFooter alignWithMargins="0">
    <oddHeader>&amp;RAppendix D</oddHeader>
    <oddFooter>&amp;C&amp;F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D - Capital Programme as at 31st March 2011</dc:title>
  <dc:subject/>
  <dc:creator>Oxfordshire City Council</dc:creator>
  <cp:keywords>Council meetings;Government, politics and public administration; Local government; Decision making; Council meetings;</cp:keywords>
  <dc:description/>
  <cp:lastModifiedBy>Martin Westmoreland</cp:lastModifiedBy>
  <cp:lastPrinted>2011-06-13T17:58:12Z</cp:lastPrinted>
  <dcterms:created xsi:type="dcterms:W3CDTF">2011-06-02T13:46:25Z</dcterms:created>
  <dcterms:modified xsi:type="dcterms:W3CDTF">2011-06-13T17:58:17Z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